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65"/>
  </bookViews>
  <sheets>
    <sheet name="נספח 1" sheetId="1" r:id="rId1"/>
    <sheet name="נספח 2" sheetId="2" r:id="rId2"/>
    <sheet name="נספח 3" sheetId="3" r:id="rId3"/>
    <sheet name="אקסלנס גמל" sheetId="4" r:id="rId4"/>
    <sheet name="אקסלנס גמל 15%" sheetId="5" r:id="rId5"/>
    <sheet name="אקסלנס גמל 50%" sheetId="6" r:id="rId6"/>
    <sheet name="אקסלנס גמל מניות" sheetId="7" r:id="rId7"/>
    <sheet name="אקסלנס גמל אג&quot;ח עד 20% מניות" sheetId="8" r:id="rId8"/>
    <sheet name="אקסלנס גמל אג&quot;ח קונצרני עד 20% " sheetId="9" r:id="rId9"/>
    <sheet name="אקסלנס גמל יסודות" sheetId="10" r:id="rId10"/>
    <sheet name="אקסלנס גמל שקלי" sheetId="11" r:id="rId11"/>
    <sheet name="אקסלנס גמל צמוד מדד" sheetId="12" r:id="rId12"/>
    <sheet name="אקסלנס גמל מטח" sheetId="13" r:id="rId13"/>
    <sheet name="אקסלנס גמל חו&quot;ל" sheetId="19" r:id="rId14"/>
    <sheet name="אקסלנס גמל מחקה מדדים 2575" sheetId="14" r:id="rId15"/>
    <sheet name="אקסלנס גמל מחקה מדדי אגח" sheetId="15" r:id="rId16"/>
    <sheet name="אקסלנס גמל מחקה מדדים" sheetId="16" r:id="rId17"/>
    <sheet name="אקסלנס גמל מחקה מדדי מניות" sheetId="17" r:id="rId18"/>
  </sheets>
  <calcPr calcId="145621"/>
</workbook>
</file>

<file path=xl/calcChain.xml><?xml version="1.0" encoding="utf-8"?>
<calcChain xmlns="http://schemas.openxmlformats.org/spreadsheetml/2006/main">
  <c r="C32" i="4" l="1"/>
  <c r="C32" i="1"/>
  <c r="C17" i="2" l="1"/>
  <c r="C35" i="17" l="1"/>
  <c r="C7" i="11"/>
  <c r="C35" i="16" l="1"/>
  <c r="C35" i="15"/>
  <c r="B35" i="14"/>
  <c r="B35" i="13"/>
  <c r="C35" i="12"/>
  <c r="C35" i="11"/>
  <c r="C35" i="10"/>
  <c r="C35" i="9"/>
  <c r="C35" i="8"/>
  <c r="C35" i="7"/>
  <c r="C35" i="6"/>
  <c r="C35" i="5"/>
  <c r="C35" i="4"/>
  <c r="B43" i="3" l="1"/>
  <c r="B29" i="3"/>
  <c r="C38" i="1" l="1"/>
  <c r="C32" i="17" l="1"/>
  <c r="C7" i="1" l="1"/>
  <c r="C6" i="1"/>
  <c r="B32" i="19" l="1"/>
  <c r="B15" i="3"/>
  <c r="B44" i="3" s="1"/>
  <c r="C29" i="1"/>
  <c r="C20" i="1" l="1"/>
  <c r="C19" i="1" l="1"/>
  <c r="C38" i="17" l="1"/>
  <c r="C32" i="16"/>
  <c r="C38" i="16" s="1"/>
  <c r="C32" i="15"/>
  <c r="C38" i="15" s="1"/>
  <c r="B32" i="14"/>
  <c r="B38" i="14" s="1"/>
  <c r="B32" i="13"/>
  <c r="B38" i="13" s="1"/>
  <c r="C32" i="12"/>
  <c r="C38" i="12" s="1"/>
  <c r="C32" i="11"/>
  <c r="C38" i="11" s="1"/>
  <c r="C32" i="10"/>
  <c r="C38" i="10" s="1"/>
  <c r="C32" i="9"/>
  <c r="C38" i="9" s="1"/>
  <c r="C32" i="8"/>
  <c r="C36" i="8" s="1"/>
  <c r="C32" i="7"/>
  <c r="C38" i="7" s="1"/>
  <c r="C32" i="6"/>
  <c r="C38" i="6" s="1"/>
  <c r="C25" i="1"/>
  <c r="C26" i="1"/>
  <c r="C24" i="1"/>
  <c r="C23" i="1"/>
  <c r="C16" i="1" l="1"/>
  <c r="C15" i="1"/>
  <c r="C14" i="1"/>
  <c r="C35" i="1" s="1"/>
  <c r="C11" i="1"/>
  <c r="C32" i="5" l="1"/>
  <c r="C36" i="5" s="1"/>
  <c r="C36" i="4" l="1"/>
  <c r="C36" i="1"/>
  <c r="C40" i="2" l="1"/>
</calcChain>
</file>

<file path=xl/comments1.xml><?xml version="1.0" encoding="utf-8"?>
<comments xmlns="http://schemas.openxmlformats.org/spreadsheetml/2006/main">
  <authors>
    <author>מחבר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מחבר:</t>
        </r>
        <r>
          <rPr>
            <sz val="8"/>
            <color indexed="81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<sst xmlns="http://schemas.openxmlformats.org/spreadsheetml/2006/main" count="556" uniqueCount="109">
  <si>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</si>
  <si>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</si>
  <si>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</si>
  <si>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</si>
  <si>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</si>
  <si>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</si>
  <si>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</si>
  <si>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</si>
  <si>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</si>
  <si>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</si>
  <si>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</si>
  <si>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</si>
  <si>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</si>
  <si>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</si>
  <si>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</si>
  <si>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</si>
  <si>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</si>
  <si>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</si>
  <si>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</si>
  <si>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</si>
  <si>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</si>
  <si>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</si>
  <si>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</si>
  <si>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</si>
  <si>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</si>
  <si>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</si>
  <si>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</si>
  <si>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</si>
  <si>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</si>
  <si>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</si>
  <si>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</si>
  <si>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</si>
  <si>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</si>
  <si>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</si>
  <si>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</si>
  <si>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</si>
  <si>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</si>
  <si>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</si>
  <si>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</si>
  <si>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</si>
  <si>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</si>
  <si>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</si>
  <si>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</si>
  <si>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</si>
  <si>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</si>
  <si>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</si>
  <si>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</si>
  <si>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</si>
  <si>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</si>
  <si>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</si>
  <si>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</si>
  <si>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</si>
  <si>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</si>
  <si>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</si>
  <si>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</si>
  <si>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</si>
  <si>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r>
      <t>(3)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אחרים</t>
    </r>
  </si>
  <si>
    <t>אקסלנס גמל</t>
  </si>
  <si>
    <t>513026484-00000000000102-0685-000</t>
  </si>
  <si>
    <t>אקסלנס גמל 15%</t>
  </si>
  <si>
    <t>אקסלנס גמל 50%</t>
  </si>
  <si>
    <t>אקסלנס גמל מניות</t>
  </si>
  <si>
    <t>אקסלנס גמל אג"ח עד 20% מניות</t>
  </si>
  <si>
    <t xml:space="preserve">אקסלנס גמל אג"ח קונצרני עד 20% </t>
  </si>
  <si>
    <t>אקסלנס גמל יסודות</t>
  </si>
  <si>
    <t>אקסלנס גמל שקלי</t>
  </si>
  <si>
    <t>אקסלנס גמל צמוד מדד</t>
  </si>
  <si>
    <t>אקסלנס גמל מטח</t>
  </si>
  <si>
    <t>אקסלנס גמל מחקה מדדים 2575</t>
  </si>
  <si>
    <t>אקסלנס גמל מחקה מדדי אגח</t>
  </si>
  <si>
    <t>אקסלנס גמל מחקה מדדים</t>
  </si>
  <si>
    <t>אקסלנס גמל מחקה מדדי מניות</t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</si>
  <si>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נשואה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</si>
  <si>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מזרחי</t>
    </r>
  </si>
  <si>
    <r>
      <t>(1)</t>
    </r>
    <r>
      <rPr>
        <sz val="7"/>
        <color theme="1"/>
        <rFont val="David"/>
        <family val="2"/>
        <charset val="177"/>
      </rPr>
      <t>   </t>
    </r>
    <r>
      <rPr>
        <sz val="10"/>
        <color theme="1"/>
        <rFont val="David"/>
        <family val="2"/>
        <charset val="177"/>
      </rPr>
      <t> גן גלרם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</si>
  <si>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תביעות עמיתים</t>
    </r>
  </si>
  <si>
    <t>הראל סל</t>
  </si>
  <si>
    <t>פסגות מדדים</t>
  </si>
  <si>
    <t>BlackRock</t>
  </si>
  <si>
    <t>State Street</t>
  </si>
  <si>
    <t>Vanguard</t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</si>
  <si>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</si>
  <si>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</si>
  <si>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UniCredit SpA</t>
  </si>
  <si>
    <t>Sphera GP LP</t>
  </si>
  <si>
    <t>תשלום הנובע מהשקעה בקרנות השקעה בחול</t>
  </si>
  <si>
    <t>תשלום הנובע מהשקעה בקרנות השקעה בארץ</t>
  </si>
  <si>
    <t>נספח 1- סך התשלומים ששולמו בעד כל סוג של הוצאה ישירה למחצית השנה או לתקופה המסתיימת ביום 30.06.2015</t>
  </si>
  <si>
    <t>לידר</t>
  </si>
  <si>
    <t>סך תשלומים בגין השקעה בתעודות סל</t>
  </si>
  <si>
    <t>קרן א</t>
  </si>
  <si>
    <t>קרן ב</t>
  </si>
  <si>
    <t>קרן ג</t>
  </si>
  <si>
    <t>קרן ד</t>
  </si>
  <si>
    <t>קרן ה</t>
  </si>
  <si>
    <t>קרן ו</t>
  </si>
  <si>
    <t>אקסלנס גמל חו"ל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</si>
  <si>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אחרים</t>
    </r>
  </si>
  <si>
    <t>אחרים</t>
  </si>
  <si>
    <t>Invesco Ltd</t>
  </si>
  <si>
    <t>תכלית</t>
  </si>
  <si>
    <t>מיטב</t>
  </si>
  <si>
    <t>נספח 2 – פרוט עמלות והוצאות למחצית השנה או לשנה המסתיימת ביום: 31.12.2015</t>
  </si>
  <si>
    <t>נספח 1- סך התשלומים ששולמו בעד כל סוג של הוצאה ישירה למחצית השנה או לתקופה המסתיימת ביום 31.12.2015</t>
  </si>
  <si>
    <t>נספח 1- סך התשלומים ששולמו בעד כל סוג של הוצאה ישירה למחצית השנה או לתקופה המסתיימת ביום 31.12.2016</t>
  </si>
  <si>
    <t>נספח 3 - פירוט עמלות ניהול חיצוני למחצית השנה או לשנה המסתיימת ביום: 31.12.2015</t>
  </si>
  <si>
    <t>בינלאומי</t>
  </si>
  <si>
    <t>לאומי</t>
  </si>
  <si>
    <t>פסגות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</si>
</sst>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&quot;?&quot;#,##0.00;[Red]&quot;?&quot;\-#,##0.00"/>
  </numFmts>
  <fonts count="15" x14ac:knownFonts="1">
    <font>
      <sz val="11"/>
      <color theme="1"/>
      <name val="Arial"/>
      <family val="2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0"/>
      <color rgb="FF000080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9" fontId="12" fillId="0" borderId="0" applyFont="0" applyFill="0" applyBorder="0" applyAlignment="0" applyProtection="0"/>
    <xf numFmtId="166" fontId="13" fillId="0" borderId="0" applyFont="0" applyFill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1" fillId="2" borderId="4" xfId="0" applyFont="1" applyFill="1" applyBorder="1" applyAlignment="1">
      <alignment horizontal="right" vertical="center" wrapText="1" readingOrder="2"/>
    </xf>
    <xf numFmtId="0" fontId="2" fillId="2" borderId="6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1" fillId="2" borderId="6" xfId="0" applyFont="1" applyFill="1" applyBorder="1" applyAlignment="1">
      <alignment horizontal="right" vertical="center" wrapText="1" readingOrder="2"/>
    </xf>
    <xf numFmtId="0" fontId="4" fillId="0" borderId="0" xfId="0" applyFont="1"/>
    <xf numFmtId="0" fontId="6" fillId="2" borderId="3" xfId="0" applyFont="1" applyFill="1" applyBorder="1" applyAlignment="1">
      <alignment horizontal="justify" vertical="center" wrapText="1" readingOrder="2"/>
    </xf>
    <xf numFmtId="0" fontId="6" fillId="3" borderId="3" xfId="0" applyFont="1" applyFill="1" applyBorder="1" applyAlignment="1">
      <alignment horizontal="justify" vertical="center" wrapText="1" readingOrder="2"/>
    </xf>
    <xf numFmtId="0" fontId="6" fillId="3" borderId="3" xfId="0" applyFont="1" applyFill="1" applyBorder="1" applyAlignment="1">
      <alignment horizontal="justify" vertical="center" wrapText="1" readingOrder="2"/>
    </xf>
    <xf numFmtId="0" fontId="4" fillId="0" borderId="0" xfId="0" applyFont="1" applyAlignment="1">
      <alignment horizontal="right" readingOrder="2"/>
    </xf>
    <xf numFmtId="0" fontId="9" fillId="2" borderId="4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7" fillId="2" borderId="4" xfId="0" applyFont="1" applyFill="1" applyBorder="1" applyAlignment="1">
      <alignment horizontal="right" vertical="center" wrapText="1" readingOrder="2"/>
    </xf>
    <xf numFmtId="0" fontId="4" fillId="0" borderId="0" xfId="0" applyFont="1" applyAlignment="1">
      <alignment horizontal="right"/>
    </xf>
    <xf numFmtId="0" fontId="13" fillId="0" borderId="0" xfId="2" applyFont="1" applyFill="1" applyAlignment="1">
      <alignment horizontal="right"/>
    </xf>
    <xf numFmtId="0" fontId="14" fillId="0" borderId="0" xfId="2" applyFont="1" applyFill="1"/>
    <xf numFmtId="164" fontId="6" fillId="3" borderId="3" xfId="1" applyNumberFormat="1" applyFont="1" applyFill="1" applyBorder="1" applyAlignment="1">
      <alignment horizontal="justify" vertical="center" wrapText="1" readingOrder="2"/>
    </xf>
    <xf numFmtId="1" fontId="6" fillId="3" borderId="3" xfId="0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4" fillId="0" borderId="0" xfId="1" applyNumberFormat="1" applyFont="1"/>
    <xf numFmtId="164" fontId="1" fillId="2" borderId="1" xfId="1" applyNumberFormat="1" applyFont="1" applyFill="1" applyBorder="1" applyAlignment="1">
      <alignment horizontal="justify" vertical="center" wrapText="1" readingOrder="2"/>
    </xf>
    <xf numFmtId="164" fontId="6" fillId="2" borderId="3" xfId="1" applyNumberFormat="1" applyFont="1" applyFill="1" applyBorder="1" applyAlignment="1">
      <alignment horizontal="justify" vertical="center" wrapText="1" readingOrder="2"/>
    </xf>
    <xf numFmtId="10" fontId="6" fillId="3" borderId="7" xfId="3" applyNumberFormat="1" applyFont="1" applyFill="1" applyBorder="1" applyAlignment="1">
      <alignment horizontal="justify" vertical="center" wrapText="1" readingOrder="2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5" fontId="6" fillId="3" borderId="3" xfId="0" applyNumberFormat="1" applyFont="1" applyFill="1" applyBorder="1" applyAlignment="1">
      <alignment horizontal="justify" vertical="center" wrapText="1" readingOrder="2"/>
    </xf>
    <xf numFmtId="2" fontId="0" fillId="0" borderId="0" xfId="0" applyNumberFormat="1"/>
    <xf numFmtId="43" fontId="0" fillId="0" borderId="0" xfId="0" applyNumberFormat="1"/>
    <xf numFmtId="0" fontId="0" fillId="0" borderId="0" xfId="0" applyNumberFormat="1"/>
    <xf numFmtId="43" fontId="6" fillId="3" borderId="3" xfId="1" applyNumberFormat="1" applyFont="1" applyFill="1" applyBorder="1" applyAlignment="1">
      <alignment horizontal="justify" vertical="center" wrapText="1" readingOrder="2"/>
    </xf>
    <xf numFmtId="10" fontId="6" fillId="3" borderId="7" xfId="3" applyNumberFormat="1" applyFont="1" applyFill="1" applyBorder="1" applyAlignment="1">
      <alignment horizontal="justify" vertical="center" wrapText="1" readingOrder="2"/>
    </xf>
    <xf numFmtId="164" fontId="6" fillId="3" borderId="3" xfId="0" applyNumberFormat="1" applyFont="1" applyFill="1" applyBorder="1" applyAlignment="1">
      <alignment horizontal="justify" vertical="center" wrapText="1" readingOrder="2"/>
    </xf>
    <xf numFmtId="164" fontId="6" fillId="2" borderId="3" xfId="0" applyNumberFormat="1" applyFont="1" applyFill="1" applyBorder="1" applyAlignment="1">
      <alignment horizontal="justify" vertical="center" wrapText="1" readingOrder="2"/>
    </xf>
    <xf numFmtId="10" fontId="6" fillId="0" borderId="7" xfId="3" applyNumberFormat="1" applyFont="1" applyFill="1" applyBorder="1" applyAlignment="1">
      <alignment horizontal="justify" vertical="center" wrapText="1" readingOrder="2"/>
    </xf>
    <xf numFmtId="164" fontId="6" fillId="0" borderId="3" xfId="1" applyNumberFormat="1" applyFont="1" applyFill="1" applyBorder="1" applyAlignment="1">
      <alignment horizontal="justify" vertical="center" wrapText="1" readingOrder="2"/>
    </xf>
    <xf numFmtId="10" fontId="6" fillId="0" borderId="7" xfId="3" applyNumberFormat="1" applyFont="1" applyFill="1" applyBorder="1" applyAlignment="1">
      <alignment horizontal="justify" vertical="center" wrapText="1" readingOrder="2"/>
    </xf>
    <xf numFmtId="10" fontId="6" fillId="3" borderId="7" xfId="3" applyNumberFormat="1" applyFont="1" applyFill="1" applyBorder="1" applyAlignment="1">
      <alignment vertical="center" wrapText="1" readingOrder="2"/>
    </xf>
    <xf numFmtId="10" fontId="6" fillId="3" borderId="5" xfId="3" applyNumberFormat="1" applyFont="1" applyFill="1" applyBorder="1" applyAlignment="1">
      <alignment vertical="center" wrapText="1" readingOrder="2"/>
    </xf>
    <xf numFmtId="10" fontId="6" fillId="3" borderId="3" xfId="3" applyNumberFormat="1" applyFont="1" applyFill="1" applyBorder="1" applyAlignment="1">
      <alignment vertical="center" wrapText="1" readingOrder="2"/>
    </xf>
    <xf numFmtId="10" fontId="6" fillId="3" borderId="7" xfId="3" applyNumberFormat="1" applyFont="1" applyFill="1" applyBorder="1" applyAlignment="1">
      <alignment horizontal="right" vertical="center" wrapText="1" readingOrder="2"/>
    </xf>
    <xf numFmtId="10" fontId="6" fillId="3" borderId="5" xfId="3" applyNumberFormat="1" applyFont="1" applyFill="1" applyBorder="1" applyAlignment="1">
      <alignment horizontal="right" vertical="center" wrapText="1" readingOrder="2"/>
    </xf>
    <xf numFmtId="10" fontId="6" fillId="3" borderId="3" xfId="3" applyNumberFormat="1" applyFont="1" applyFill="1" applyBorder="1" applyAlignment="1">
      <alignment horizontal="right" vertical="center" wrapText="1" readingOrder="2"/>
    </xf>
    <xf numFmtId="10" fontId="6" fillId="0" borderId="7" xfId="3" applyNumberFormat="1" applyFont="1" applyFill="1" applyBorder="1" applyAlignment="1">
      <alignment horizontal="right" vertical="center" wrapText="1" readingOrder="2"/>
    </xf>
    <xf numFmtId="10" fontId="6" fillId="0" borderId="5" xfId="3" applyNumberFormat="1" applyFont="1" applyFill="1" applyBorder="1" applyAlignment="1">
      <alignment horizontal="right" vertical="center" wrapText="1" readingOrder="2"/>
    </xf>
    <xf numFmtId="10" fontId="6" fillId="0" borderId="3" xfId="3" applyNumberFormat="1" applyFont="1" applyFill="1" applyBorder="1" applyAlignment="1">
      <alignment horizontal="right" vertical="center" wrapText="1" readingOrder="2"/>
    </xf>
  </cellXfs>
  <cellStyles count="5">
    <cellStyle name="Comma" xfId="1" builtinId="3"/>
    <cellStyle name="Comma 3" xf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rightToLeft="1" tabSelected="1" workbookViewId="0">
      <selection activeCell="D8" sqref="D8"/>
    </sheetView>
  </sheetViews>
  <sheetFormatPr defaultColWidth="37" defaultRowHeight="15" x14ac:dyDescent="0.25"/>
  <cols>
    <col min="1" max="1" width="13.375" customWidth="1"/>
    <col min="2" max="2" width="37" style="18"/>
    <col min="3" max="3" width="37" style="9"/>
  </cols>
  <sheetData>
    <row r="1" spans="2:5" ht="16.5" x14ac:dyDescent="0.25">
      <c r="B1" s="20" t="s">
        <v>57</v>
      </c>
    </row>
    <row r="2" spans="2:5" x14ac:dyDescent="0.25">
      <c r="B2" s="19" t="s">
        <v>58</v>
      </c>
    </row>
    <row r="3" spans="2:5" ht="15.75" thickBot="1" x14ac:dyDescent="0.3">
      <c r="B3" s="1" t="s">
        <v>103</v>
      </c>
    </row>
    <row r="4" spans="2:5" thickBot="1" x14ac:dyDescent="0.25">
      <c r="B4" s="3"/>
      <c r="C4" s="2" t="s">
        <v>0</v>
      </c>
    </row>
    <row r="5" spans="2:5" ht="17.25" thickBot="1" x14ac:dyDescent="0.25">
      <c r="B5" s="16" t="s">
        <v>1</v>
      </c>
      <c r="C5" s="10"/>
    </row>
    <row r="6" spans="2:5" ht="17.25" thickBot="1" x14ac:dyDescent="0.25">
      <c r="B6" s="7" t="s">
        <v>2</v>
      </c>
      <c r="C6" s="21">
        <f>'אקסלנס גמל'!C6+'אקסלנס גמל 15%'!C6+'אקסלנס גמל 50%'!C6+'אקסלנס גמל מניות'!C6+'אקסלנס גמל אג"ח עד 20% מניות'!C6+'אקסלנס גמל אג"ח קונצרני עד 20% '!C6+'אקסלנס גמל יסודות'!C6+'אקסלנס גמל שקלי'!C6+'אקסלנס גמל צמוד מדד'!C6+'אקסלנס גמל מטח'!B6+'אקסלנס גמל מחקה מדדים 2575'!B6+'אקסלנס גמל מחקה מדדי אגח'!C6+'אקסלנס גמל מחקה מדדים'!C6+'אקסלנס גמל מחקה מדדי מניות'!C6</f>
        <v>644.74429976429963</v>
      </c>
      <c r="D6" s="31"/>
    </row>
    <row r="7" spans="2:5" ht="17.25" thickBot="1" x14ac:dyDescent="0.25">
      <c r="B7" s="7" t="s">
        <v>3</v>
      </c>
      <c r="C7" s="21">
        <f>'אקסלנס גמל'!C7+'אקסלנס גמל 15%'!C7+'אקסלנס גמל 50%'!C7+'אקסלנס גמל מניות'!C7+'אקסלנס גמל אג"ח עד 20% מניות'!C7+'אקסלנס גמל אג"ח קונצרני עד 20% '!C7+'אקסלנס גמל יסודות'!C7+'אקסלנס גמל שקלי'!C7+'אקסלנס גמל צמוד מדד'!C7+'אקסלנס גמל מטח'!B7+'אקסלנס גמל מחקה מדדים 2575'!B7+'אקסלנס גמל מחקה מדדי אגח'!C7+'אקסלנס גמל מחקה מדדים'!C7+'אקסלנס גמל מחקה מדדי מניות'!C7</f>
        <v>3298.1163375400001</v>
      </c>
      <c r="D7" s="23"/>
      <c r="E7" s="23"/>
    </row>
    <row r="8" spans="2:5" ht="17.25" thickBot="1" x14ac:dyDescent="0.25">
      <c r="B8" s="7"/>
      <c r="C8" s="26"/>
    </row>
    <row r="9" spans="2:5" ht="17.25" thickBot="1" x14ac:dyDescent="0.25">
      <c r="B9" s="16" t="s">
        <v>4</v>
      </c>
      <c r="C9" s="26"/>
    </row>
    <row r="10" spans="2:5" ht="17.25" thickBot="1" x14ac:dyDescent="0.25">
      <c r="B10" s="7" t="s">
        <v>5</v>
      </c>
      <c r="C10" s="21">
        <v>0</v>
      </c>
    </row>
    <row r="11" spans="2:5" ht="17.25" thickBot="1" x14ac:dyDescent="0.25">
      <c r="B11" s="7" t="s">
        <v>6</v>
      </c>
      <c r="C11" s="21">
        <f>'אקסלנס גמל'!C11+'אקסלנס גמל 15%'!C11+'אקסלנס גמל 50%'!C11+'אקסלנס גמל מניות'!C11+'אקסלנס גמל אג"ח עד 20% מניות'!C11+'אקסלנס גמל אג"ח קונצרני עד 20% '!C11+'אקסלנס גמל יסודות'!C11+'אקסלנס גמל שקלי'!C11+'אקסלנס גמל צמוד מדד'!C11+'אקסלנס גמל מטח'!B11+'אקסלנס גמל מחקה מדדים 2575'!B11+'אקסלנס גמל מחקה מדדי אגח'!C11+'אקסלנס גמל מחקה מדדים'!C11+'אקסלנס גמל מחקה מדדי מניות'!C11</f>
        <v>518.86017862500012</v>
      </c>
    </row>
    <row r="12" spans="2:5" ht="17.25" thickBot="1" x14ac:dyDescent="0.25">
      <c r="B12" s="7"/>
      <c r="C12" s="26"/>
    </row>
    <row r="13" spans="2:5" ht="17.25" thickBot="1" x14ac:dyDescent="0.25">
      <c r="B13" s="16" t="s">
        <v>7</v>
      </c>
      <c r="C13" s="26"/>
    </row>
    <row r="14" spans="2:5" ht="26.25" thickBot="1" x14ac:dyDescent="0.25">
      <c r="B14" s="7" t="s">
        <v>8</v>
      </c>
      <c r="C14" s="21">
        <f>'אקסלנס גמל'!C14+'אקסלנס גמל 15%'!C14+'אקסלנס גמל 50%'!C14+'אקסלנס גמל מניות'!C14+'אקסלנס גמל אג"ח עד 20% מניות'!C14+'אקסלנס גמל אג"ח קונצרני עד 20% '!C14+'אקסלנס גמל יסודות'!C14+'אקסלנס גמל שקלי'!C14+'אקסלנס גמל צמוד מדד'!C14+'אקסלנס גמל מטח'!B14+'אקסלנס גמל מחקה מדדים 2575'!B14+'אקסלנס גמל מחקה מדדי אגח'!C14+'אקסלנס גמל מחקה מדדים'!C14+'אקסלנס גמל מחקה מדדי מניות'!C14</f>
        <v>53.000292000000002</v>
      </c>
    </row>
    <row r="15" spans="2:5" ht="17.25" thickBot="1" x14ac:dyDescent="0.25">
      <c r="B15" s="7" t="s">
        <v>9</v>
      </c>
      <c r="C15" s="21">
        <f>'אקסלנס גמל'!C15+'אקסלנס גמל 15%'!C15+'אקסלנס גמל 50%'!C15+'אקסלנס גמל מניות'!C15+'אקסלנס גמל אג"ח עד 20% מניות'!C15+'אקסלנס גמל אג"ח קונצרני עד 20% '!C15+'אקסלנס גמל יסודות'!C15+'אקסלנס גמל שקלי'!C15+'אקסלנס גמל צמוד מדד'!C15+'אקסלנס גמל מטח'!B15+'אקסלנס גמל מחקה מדדים 2575'!B15+'אקסלנס גמל מחקה מדדי אגח'!C15+'אקסלנס גמל מחקה מדדים'!C15+'אקסלנס גמל מחקה מדדי מניות'!C15</f>
        <v>0</v>
      </c>
    </row>
    <row r="16" spans="2:5" ht="17.25" thickBot="1" x14ac:dyDescent="0.25">
      <c r="B16" s="7" t="s">
        <v>10</v>
      </c>
      <c r="C16" s="21">
        <f>'אקסלנס גמל'!C16+'אקסלנס גמל 15%'!C16+'אקסלנס גמל 50%'!C16+'אקסלנס גמל מניות'!C16+'אקסלנס גמל אג"ח עד 20% מניות'!C16+'אקסלנס גמל אג"ח קונצרני עד 20% '!C16+'אקסלנס גמל יסודות'!C16+'אקסלנס גמל שקלי'!C16+'אקסלנס גמל צמוד מדד'!C16+'אקסלנס גמל מטח'!B16+'אקסלנס גמל מחקה מדדים 2575'!B16+'אקסלנס גמל מחקה מדדי אגח'!C16+'אקסלנס גמל מחקה מדדים'!C16+'אקסלנס גמל מחקה מדדי מניות'!C16</f>
        <v>358.42500000000001</v>
      </c>
      <c r="D16" s="32"/>
    </row>
    <row r="17" spans="2:4" ht="17.25" thickBot="1" x14ac:dyDescent="0.25">
      <c r="B17" s="7"/>
      <c r="C17" s="26"/>
    </row>
    <row r="18" spans="2:4" ht="17.25" thickBot="1" x14ac:dyDescent="0.25">
      <c r="B18" s="16" t="s">
        <v>11</v>
      </c>
      <c r="C18" s="26"/>
    </row>
    <row r="19" spans="2:4" ht="17.25" thickBot="1" x14ac:dyDescent="0.25">
      <c r="B19" s="7" t="s">
        <v>12</v>
      </c>
      <c r="C19" s="39">
        <f>'אקסלנס גמל'!C19+'אקסלנס גמל 15%'!C19+'אקסלנס גמל 50%'!C19+'אקסלנס גמל מניות'!C19+'אקסלנס גמל אג"ח עד 20% מניות'!C19+'אקסלנס גמל אג"ח קונצרני עד 20% '!C19+'אקסלנס גמל יסודות'!C19+'אקסלנס גמל שקלי'!C19+'אקסלנס גמל צמוד מדד'!C19+'אקסלנס גמל מטח'!B19+'אקסלנס גמל מחקה מדדים 2575'!B19+'אקסלנס גמל מחקה מדדי אגח'!C19+'אקסלנס גמל מחקה מדדים'!C19+'אקסלנס גמל מחקה מדדי מניות'!C19</f>
        <v>2877.8540946172866</v>
      </c>
    </row>
    <row r="20" spans="2:4" ht="17.25" thickBot="1" x14ac:dyDescent="0.25">
      <c r="B20" s="7" t="s">
        <v>13</v>
      </c>
      <c r="C20" s="39">
        <f>'אקסלנס גמל'!C20+'אקסלנס גמל 15%'!C20+'אקסלנס גמל 50%'!C20+'אקסלנס גמל מניות'!C20+'אקסלנס גמל אג"ח עד 20% מניות'!C20+'אקסלנס גמל אג"ח קונצרני עד 20% '!C20+'אקסלנס גמל יסודות'!C20+'אקסלנס גמל שקלי'!C20+'אקסלנס גמל צמוד מדד'!C20+'אקסלנס גמל מטח'!B20+'אקסלנס גמל מחקה מדדים 2575'!B20+'אקסלנס גמל מחקה מדדי אגח'!C20+'אקסלנס גמל מחקה מדדים'!C20+'אקסלנס גמל מחקה מדדי מניות'!C20</f>
        <v>10433.700288010243</v>
      </c>
    </row>
    <row r="21" spans="2:4" ht="16.5" customHeight="1" thickBot="1" x14ac:dyDescent="0.25">
      <c r="B21" s="7" t="s">
        <v>14</v>
      </c>
      <c r="C21" s="21">
        <v>0</v>
      </c>
    </row>
    <row r="22" spans="2:4" ht="17.25" thickBot="1" x14ac:dyDescent="0.25">
      <c r="B22" s="7" t="s">
        <v>15</v>
      </c>
      <c r="C22" s="21">
        <v>0</v>
      </c>
    </row>
    <row r="23" spans="2:4" ht="17.25" thickBot="1" x14ac:dyDescent="0.25">
      <c r="B23" s="7" t="s">
        <v>16</v>
      </c>
      <c r="C23" s="21">
        <f>'אקסלנס גמל'!C23+'אקסלנס גמל 15%'!C23+'אקסלנס גמל 50%'!C23+'אקסלנס גמל מניות'!C23+'אקסלנס גמל אג"ח עד 20% מניות'!C23+'אקסלנס גמל אג"ח קונצרני עד 20% '!C23+'אקסלנס גמל יסודות'!C23+'אקסלנס גמל שקלי'!C23+'אקסלנס גמל צמוד מדד'!C23+'אקסלנס גמל מטח'!B23+'אקסלנס גמל מחקה מדדים 2575'!B23+'אקסלנס גמל מחקה מדדי אגח'!C23+'אקסלנס גמל מחקה מדדים'!C23+'אקסלנס גמל מחקה מדדי מניות'!C23</f>
        <v>58.862000000000002</v>
      </c>
    </row>
    <row r="24" spans="2:4" ht="17.25" thickBot="1" x14ac:dyDescent="0.25">
      <c r="B24" s="7" t="s">
        <v>17</v>
      </c>
      <c r="C24" s="21">
        <f>'אקסלנס גמל'!C24+'אקסלנס גמל 15%'!C24+'אקסלנס גמל 50%'!C24+'אקסלנס גמל מניות'!C24+'אקסלנס גמל אג"ח עד 20% מניות'!C24+'אקסלנס גמל אג"ח קונצרני עד 20% '!C24+'אקסלנס גמל יסודות'!C24+'אקסלנס גמל שקלי'!C24+'אקסלנס גמל צמוד מדד'!C24+'אקסלנס גמל מטח'!B24+'אקסלנס גמל מחקה מדדים 2575'!B24+'אקסלנס גמל מחקה מדדי אגח'!C24+'אקסלנס גמל מחקה מדדים'!C24+'אקסלנס גמל מחקה מדדי מניות'!C24</f>
        <v>150.65518045140729</v>
      </c>
    </row>
    <row r="25" spans="2:4" ht="17.25" thickBot="1" x14ac:dyDescent="0.25">
      <c r="B25" s="7" t="s">
        <v>18</v>
      </c>
      <c r="C25" s="21">
        <f>'אקסלנס גמל'!C25+'אקסלנס גמל 15%'!C25+'אקסלנס גמל 50%'!C25+'אקסלנס גמל מניות'!C25+'אקסלנס גמל אג"ח עד 20% מניות'!C25+'אקסלנס גמל אג"ח קונצרני עד 20% '!C25+'אקסלנס גמל יסודות'!C25+'אקסלנס גמל שקלי'!C25+'אקסלנס גמל צמוד מדד'!C25+'אקסלנס גמל מטח'!B25+'אקסלנס גמל מחקה מדדים 2575'!B25+'אקסלנס גמל מחקה מדדי אגח'!C25+'אקסלנס גמל מחקה מדדים'!C25+'אקסלנס גמל מחקה מדדי מניות'!C25</f>
        <v>0</v>
      </c>
    </row>
    <row r="26" spans="2:4" ht="17.25" thickBot="1" x14ac:dyDescent="0.25">
      <c r="B26" s="7" t="s">
        <v>19</v>
      </c>
      <c r="C26" s="21">
        <f>'אקסלנס גמל'!C26+'אקסלנס גמל 15%'!C26+'אקסלנס גמל 50%'!C26+'אקסלנס גמל מניות'!C26+'אקסלנס גמל אג"ח עד 20% מניות'!C26+'אקסלנס גמל אג"ח קונצרני עד 20% '!C26+'אקסלנס גמל יסודות'!C26+'אקסלנס גמל שקלי'!C26+'אקסלנס גמל צמוד מדד'!C26+'אקסלנס גמל מטח'!B26+'אקסלנס גמל מחקה מדדים 2575'!B26+'אקסלנס גמל מחקה מדדי אגח'!C26+'אקסלנס גמל מחקה מדדים'!C26+'אקסלנס גמל מחקה מדדי מניות'!C26</f>
        <v>3271.4540000000002</v>
      </c>
    </row>
    <row r="27" spans="2:4" ht="17.25" thickBot="1" x14ac:dyDescent="0.25">
      <c r="B27" s="7"/>
      <c r="C27" s="10"/>
    </row>
    <row r="28" spans="2:4" ht="17.25" thickBot="1" x14ac:dyDescent="0.25">
      <c r="B28" s="16" t="s">
        <v>20</v>
      </c>
      <c r="C28" s="10"/>
    </row>
    <row r="29" spans="2:4" ht="17.25" thickBot="1" x14ac:dyDescent="0.25">
      <c r="B29" s="7" t="s">
        <v>21</v>
      </c>
      <c r="C29" s="34">
        <f>'אקסלנס גמל'!C29+'אקסלנס גמל 15%'!C29+'אקסלנס גמל 50%'!C29+'אקסלנס גמל מניות'!C29+'אקסלנס גמל אג"ח עד 20% מניות'!C29+'אקסלנס גמל אג"ח קונצרני עד 20% '!C29+'אקסלנס גמל יסודות'!C29+'אקסלנס גמל שקלי'!C29+'אקסלנס גמל צמוד מדד'!C29+'אקסלנס גמל מטח'!B29+'אקסלנס גמל מחקה מדדים 2575'!B29+'אקסלנס גמל מחקה מדדי אגח'!C29+'אקסלנס גמל מחקה מדדים'!C29+'אקסלנס גמל מחקה מדדי מניות'!C29</f>
        <v>0</v>
      </c>
    </row>
    <row r="30" spans="2:4" ht="17.25" thickBot="1" x14ac:dyDescent="0.25">
      <c r="B30" s="7" t="s">
        <v>22</v>
      </c>
      <c r="C30" s="21">
        <v>0</v>
      </c>
    </row>
    <row r="31" spans="2:4" ht="17.25" thickBot="1" x14ac:dyDescent="0.25">
      <c r="B31" s="7"/>
      <c r="C31" s="10"/>
    </row>
    <row r="32" spans="2:4" ht="17.25" thickBot="1" x14ac:dyDescent="0.25">
      <c r="B32" s="16" t="s">
        <v>54</v>
      </c>
      <c r="C32" s="21">
        <f>'אקסלנס גמל'!C32+'אקסלנס גמל 15%'!C32+'אקסלנס גמל 50%'!C32+'אקסלנס גמל מניות'!C32+'אקסלנס גמל אג"ח עד 20% מניות'!C32+'אקסלנס גמל אג"ח קונצרני עד 20% '!C32+'אקסלנס גמל יסודות'!C32+'אקסלנס גמל שקלי'!C32+'אקסלנס גמל צמוד מדד'!C32+'אקסלנס גמל מטח'!B32+'אקסלנס גמל מחקה מדדים 2575'!B32+'אקסלנס גמל מחקה מדדי אגח'!C32+'אקסלנס גמל מחקה מדדים'!C32+'אקסלנס גמל מחקה מדדי מניות'!C32</f>
        <v>21665.67167100824</v>
      </c>
      <c r="D32" s="32"/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1"/>
    </row>
    <row r="35" spans="2:3" ht="39" thickBot="1" x14ac:dyDescent="0.25">
      <c r="B35" s="7" t="s">
        <v>81</v>
      </c>
      <c r="C35" s="35">
        <f>(C14+C19+C20+C21+C22+C23+C24+C25+C26+C30)/10188193</f>
        <v>1.6534360759635136E-3</v>
      </c>
    </row>
    <row r="36" spans="2:3" ht="39" thickBot="1" x14ac:dyDescent="0.25">
      <c r="B36" s="7" t="s">
        <v>55</v>
      </c>
      <c r="C36" s="27">
        <f>C32/C38</f>
        <v>2.3024867031200369E-3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f>'אקסלנס גמל'!C38+'אקסלנס גמל 15%'!C38+'אקסלנס גמל 50%'!C40+'אקסלנס גמל מניות'!C40+'אקסלנס גמל אג"ח עד 20% מניות'!C38+'אקסלנס גמל אג"ח קונצרני עד 20% '!C40+'אקסלנס גמל יסודות'!C40+'אקסלנס גמל שקלי'!C40+'אקסלנס גמל צמוד מדד'!C40+'אקסלנס גמל מטח'!B40+'אקסלנס גמל מחקה מדדים 2575'!B40+'אקסלנס גמל מחקה מדדי אגח'!C40+'אקסלנס גמל מחקה מדדים'!C40+'אקסלנס גמל מחקה מדדי מניות'!C40</f>
        <v>9409683.73092</v>
      </c>
    </row>
    <row r="42" spans="2:3" x14ac:dyDescent="0.25">
      <c r="C42" s="28"/>
    </row>
    <row r="43" spans="2:3" x14ac:dyDescent="0.25">
      <c r="B43" s="2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rightToLeft="1" topLeftCell="A13" workbookViewId="0">
      <selection activeCell="C35" sqref="C35:C37"/>
    </sheetView>
  </sheetViews>
  <sheetFormatPr defaultRowHeight="15" x14ac:dyDescent="0.25"/>
  <cols>
    <col min="2" max="2" width="44.75" style="18" customWidth="1"/>
    <col min="3" max="3" width="27.5" style="9" customWidth="1"/>
  </cols>
  <sheetData>
    <row r="1" spans="2:4" ht="16.5" x14ac:dyDescent="0.25">
      <c r="B1" s="20" t="s">
        <v>64</v>
      </c>
    </row>
    <row r="2" spans="2:4" x14ac:dyDescent="0.25">
      <c r="B2" s="19"/>
    </row>
    <row r="3" spans="2:4" ht="15.75" thickBot="1" x14ac:dyDescent="0.3">
      <c r="B3" s="1" t="s">
        <v>104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48.655093404500001</v>
      </c>
    </row>
    <row r="7" spans="2:4" ht="17.25" thickBot="1" x14ac:dyDescent="0.25">
      <c r="B7" s="7" t="s">
        <v>3</v>
      </c>
      <c r="C7" s="21">
        <v>89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57.622839999999997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1.859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197.13693340450001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4">
        <f>(C14+C19+C20+C21+C22+C23+C24+C25+C26+C30)/1122723</f>
        <v>1.655795775093233E-6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f>(C32/C40/1000)*1000</f>
        <v>1.6111082859582843E-4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1223610.6978199999</v>
      </c>
    </row>
    <row r="41" spans="2:3" x14ac:dyDescent="0.25">
      <c r="C41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0" workbookViewId="0">
      <selection activeCell="C35" sqref="C35:C37"/>
    </sheetView>
  </sheetViews>
  <sheetFormatPr defaultRowHeight="15" x14ac:dyDescent="0.25"/>
  <cols>
    <col min="2" max="2" width="43.125" style="18" customWidth="1"/>
    <col min="3" max="3" width="30" style="9" customWidth="1"/>
  </cols>
  <sheetData>
    <row r="1" spans="2:4" ht="16.5" x14ac:dyDescent="0.25">
      <c r="B1" s="20" t="s">
        <v>65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3.4436624600000001</v>
      </c>
    </row>
    <row r="7" spans="2:4" ht="17.25" thickBot="1" x14ac:dyDescent="0.25">
      <c r="B7" s="7" t="s">
        <v>3</v>
      </c>
      <c r="C7" s="21">
        <f>4.56-C6</f>
        <v>1.1163375399999995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3.7455599999999998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8.3055599999999998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4">
        <f>(C14+C19+C20+C21+C22+C23+C24+C25+C26+C30)/273871</f>
        <v>0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f>(C32/C40/1000)*1000</f>
        <v>3.0460996691135823E-5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272662.12212999997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3" workbookViewId="0">
      <selection activeCell="C35" sqref="C35:C37"/>
    </sheetView>
  </sheetViews>
  <sheetFormatPr defaultRowHeight="15" x14ac:dyDescent="0.25"/>
  <cols>
    <col min="2" max="2" width="42.25" style="18" customWidth="1"/>
    <col min="3" max="3" width="31.125" style="9" customWidth="1"/>
  </cols>
  <sheetData>
    <row r="1" spans="2:4" ht="16.5" x14ac:dyDescent="0.25">
      <c r="B1" s="20" t="s">
        <v>66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11.510999999999999</v>
      </c>
    </row>
    <row r="7" spans="2:4" ht="17.25" thickBot="1" x14ac:dyDescent="0.25">
      <c r="B7" s="7" t="s">
        <v>3</v>
      </c>
      <c r="C7" s="21">
        <v>16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12.976000000000001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12"/>
    </row>
    <row r="30" spans="2:3" ht="17.25" thickBot="1" x14ac:dyDescent="0.25">
      <c r="B30" s="7" t="s">
        <v>22</v>
      </c>
      <c r="C30" s="12"/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40.486999999999995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2"/>
    </row>
    <row r="35" spans="2:3" ht="26.25" thickBot="1" x14ac:dyDescent="0.25">
      <c r="B35" s="7" t="s">
        <v>81</v>
      </c>
      <c r="C35" s="44">
        <f>(C14+C19+C20+C21+C22+C23+C24+C25+C26+C30)/312480</f>
        <v>0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f>(C32/C40/1000)*1000</f>
        <v>1.0145669688303511E-4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399056.94985000003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rightToLeft="1" topLeftCell="A13" workbookViewId="0">
      <selection activeCell="B35" sqref="B35:B37"/>
    </sheetView>
  </sheetViews>
  <sheetFormatPr defaultRowHeight="15" x14ac:dyDescent="0.25"/>
  <cols>
    <col min="1" max="1" width="45.375" style="18" customWidth="1"/>
    <col min="2" max="2" width="28.125" style="9" customWidth="1"/>
  </cols>
  <sheetData>
    <row r="1" spans="1:3" ht="16.5" x14ac:dyDescent="0.25">
      <c r="A1" s="20" t="s">
        <v>67</v>
      </c>
    </row>
    <row r="2" spans="1:3" x14ac:dyDescent="0.25">
      <c r="A2" s="19"/>
    </row>
    <row r="3" spans="1:3" ht="15.75" thickBot="1" x14ac:dyDescent="0.3">
      <c r="A3" s="1" t="s">
        <v>103</v>
      </c>
    </row>
    <row r="4" spans="1:3" thickBot="1" x14ac:dyDescent="0.25">
      <c r="A4" s="3"/>
      <c r="B4" s="2" t="s">
        <v>0</v>
      </c>
    </row>
    <row r="5" spans="1:3" ht="17.25" thickBot="1" x14ac:dyDescent="0.25">
      <c r="A5" s="16" t="s">
        <v>1</v>
      </c>
      <c r="B5" s="10"/>
    </row>
    <row r="6" spans="1:3" ht="17.25" thickBot="1" x14ac:dyDescent="0.25">
      <c r="A6" s="7" t="s">
        <v>2</v>
      </c>
      <c r="B6" s="21">
        <v>2.5670000000000002</v>
      </c>
    </row>
    <row r="7" spans="1:3" ht="17.25" thickBot="1" x14ac:dyDescent="0.25">
      <c r="A7" s="7" t="s">
        <v>3</v>
      </c>
      <c r="B7" s="21">
        <v>29</v>
      </c>
      <c r="C7" s="23"/>
    </row>
    <row r="8" spans="1:3" ht="17.25" thickBot="1" x14ac:dyDescent="0.25">
      <c r="A8" s="7"/>
      <c r="B8" s="26"/>
    </row>
    <row r="9" spans="1:3" ht="17.25" thickBot="1" x14ac:dyDescent="0.25">
      <c r="A9" s="16" t="s">
        <v>4</v>
      </c>
      <c r="B9" s="26"/>
    </row>
    <row r="10" spans="1:3" ht="17.25" thickBot="1" x14ac:dyDescent="0.25">
      <c r="A10" s="7" t="s">
        <v>5</v>
      </c>
      <c r="B10" s="21">
        <v>0</v>
      </c>
    </row>
    <row r="11" spans="1:3" ht="17.25" thickBot="1" x14ac:dyDescent="0.25">
      <c r="A11" s="7" t="s">
        <v>6</v>
      </c>
      <c r="B11" s="21">
        <v>1.373</v>
      </c>
    </row>
    <row r="12" spans="1:3" ht="17.25" thickBot="1" x14ac:dyDescent="0.25">
      <c r="A12" s="7"/>
      <c r="B12" s="26"/>
    </row>
    <row r="13" spans="1:3" ht="17.25" thickBot="1" x14ac:dyDescent="0.25">
      <c r="A13" s="16" t="s">
        <v>7</v>
      </c>
      <c r="B13" s="26"/>
    </row>
    <row r="14" spans="1:3" ht="26.25" thickBot="1" x14ac:dyDescent="0.25">
      <c r="A14" s="7" t="s">
        <v>8</v>
      </c>
      <c r="B14" s="21">
        <v>0</v>
      </c>
    </row>
    <row r="15" spans="1:3" ht="17.25" thickBot="1" x14ac:dyDescent="0.25">
      <c r="A15" s="7" t="s">
        <v>9</v>
      </c>
      <c r="B15" s="21">
        <v>0</v>
      </c>
    </row>
    <row r="16" spans="1:3" ht="17.25" thickBot="1" x14ac:dyDescent="0.25">
      <c r="A16" s="7" t="s">
        <v>10</v>
      </c>
      <c r="B16" s="21">
        <v>0</v>
      </c>
    </row>
    <row r="17" spans="1:2" ht="17.25" thickBot="1" x14ac:dyDescent="0.25">
      <c r="A17" s="7"/>
      <c r="B17" s="26"/>
    </row>
    <row r="18" spans="1:2" ht="17.25" thickBot="1" x14ac:dyDescent="0.25">
      <c r="A18" s="16" t="s">
        <v>11</v>
      </c>
      <c r="B18" s="26"/>
    </row>
    <row r="19" spans="1:2" ht="17.25" thickBot="1" x14ac:dyDescent="0.25">
      <c r="A19" s="7" t="s">
        <v>12</v>
      </c>
      <c r="B19" s="21">
        <v>0</v>
      </c>
    </row>
    <row r="20" spans="1:2" ht="17.25" thickBot="1" x14ac:dyDescent="0.25">
      <c r="A20" s="7" t="s">
        <v>13</v>
      </c>
      <c r="B20" s="21">
        <v>0</v>
      </c>
    </row>
    <row r="21" spans="1:2" ht="17.25" thickBot="1" x14ac:dyDescent="0.25">
      <c r="A21" s="7" t="s">
        <v>14</v>
      </c>
      <c r="B21" s="21">
        <v>0</v>
      </c>
    </row>
    <row r="22" spans="1:2" ht="17.25" thickBot="1" x14ac:dyDescent="0.25">
      <c r="A22" s="7" t="s">
        <v>15</v>
      </c>
      <c r="B22" s="21">
        <v>0</v>
      </c>
    </row>
    <row r="23" spans="1:2" ht="17.25" thickBot="1" x14ac:dyDescent="0.25">
      <c r="A23" s="7" t="s">
        <v>16</v>
      </c>
      <c r="B23" s="21">
        <v>2.3220000000000001</v>
      </c>
    </row>
    <row r="24" spans="1:2" ht="17.25" thickBot="1" x14ac:dyDescent="0.25">
      <c r="A24" s="7" t="s">
        <v>17</v>
      </c>
      <c r="B24" s="21">
        <v>10.532999999999999</v>
      </c>
    </row>
    <row r="25" spans="1:2" ht="17.25" thickBot="1" x14ac:dyDescent="0.25">
      <c r="A25" s="7" t="s">
        <v>18</v>
      </c>
      <c r="B25" s="21">
        <v>0</v>
      </c>
    </row>
    <row r="26" spans="1:2" ht="17.25" thickBot="1" x14ac:dyDescent="0.25">
      <c r="A26" s="7" t="s">
        <v>19</v>
      </c>
      <c r="B26" s="21">
        <v>10.867000000000001</v>
      </c>
    </row>
    <row r="27" spans="1:2" ht="17.25" thickBot="1" x14ac:dyDescent="0.25">
      <c r="A27" s="7"/>
      <c r="B27" s="10"/>
    </row>
    <row r="28" spans="1:2" ht="17.25" thickBot="1" x14ac:dyDescent="0.25">
      <c r="A28" s="16" t="s">
        <v>20</v>
      </c>
      <c r="B28" s="10"/>
    </row>
    <row r="29" spans="1:2" ht="17.25" thickBot="1" x14ac:dyDescent="0.25">
      <c r="A29" s="7" t="s">
        <v>21</v>
      </c>
      <c r="B29" s="21">
        <v>0</v>
      </c>
    </row>
    <row r="30" spans="1:2" ht="17.25" thickBot="1" x14ac:dyDescent="0.25">
      <c r="A30" s="7" t="s">
        <v>22</v>
      </c>
      <c r="B30" s="21">
        <v>0</v>
      </c>
    </row>
    <row r="31" spans="1:2" ht="17.25" thickBot="1" x14ac:dyDescent="0.25">
      <c r="A31" s="7"/>
      <c r="B31" s="10"/>
    </row>
    <row r="32" spans="1:2" ht="17.25" thickBot="1" x14ac:dyDescent="0.25">
      <c r="A32" s="16" t="s">
        <v>54</v>
      </c>
      <c r="B32" s="21">
        <f>B30+B29+B26+B25+B24+B23+B22+B21+B20+B19+B16+B15+B14+B11+B10+B7+B6</f>
        <v>56.661999999999999</v>
      </c>
    </row>
    <row r="33" spans="1:2" ht="17.25" thickBot="1" x14ac:dyDescent="0.25">
      <c r="A33" s="17"/>
      <c r="B33" s="10"/>
    </row>
    <row r="34" spans="1:2" ht="17.25" thickBot="1" x14ac:dyDescent="0.25">
      <c r="A34" s="16" t="s">
        <v>23</v>
      </c>
      <c r="B34" s="10"/>
    </row>
    <row r="35" spans="1:2" ht="26.25" thickBot="1" x14ac:dyDescent="0.25">
      <c r="A35" s="7" t="s">
        <v>81</v>
      </c>
      <c r="B35" s="44">
        <f>(B14+B19+B20+B21+B22+B23+B24+B25+B26+B30)/12469</f>
        <v>1.902478145801588E-3</v>
      </c>
    </row>
    <row r="36" spans="1:2" ht="14.25" customHeight="1" x14ac:dyDescent="0.2">
      <c r="A36" s="5"/>
      <c r="B36" s="45"/>
    </row>
    <row r="37" spans="1:2" ht="15" customHeight="1" thickBot="1" x14ac:dyDescent="0.25">
      <c r="A37" s="7"/>
      <c r="B37" s="46"/>
    </row>
    <row r="38" spans="1:2" ht="26.25" thickBot="1" x14ac:dyDescent="0.25">
      <c r="A38" s="7" t="s">
        <v>55</v>
      </c>
      <c r="B38" s="27">
        <f>(B32/B40/1000)*1000</f>
        <v>4.1401057859208066E-3</v>
      </c>
    </row>
    <row r="39" spans="1:2" ht="17.25" thickBot="1" x14ac:dyDescent="0.25">
      <c r="A39" s="7"/>
      <c r="B39" s="10"/>
    </row>
    <row r="40" spans="1:2" ht="17.25" thickBot="1" x14ac:dyDescent="0.25">
      <c r="A40" s="7" t="s">
        <v>24</v>
      </c>
      <c r="B40" s="21">
        <v>13686.123720000001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rightToLeft="1" workbookViewId="0">
      <selection activeCell="B34" sqref="B34"/>
    </sheetView>
  </sheetViews>
  <sheetFormatPr defaultRowHeight="14.25" x14ac:dyDescent="0.2"/>
  <cols>
    <col min="1" max="1" width="74.875" bestFit="1" customWidth="1"/>
  </cols>
  <sheetData>
    <row r="1" spans="1:2" ht="16.5" x14ac:dyDescent="0.25">
      <c r="A1" s="20" t="s">
        <v>96</v>
      </c>
      <c r="B1" s="9"/>
    </row>
    <row r="2" spans="1:2" ht="15" x14ac:dyDescent="0.25">
      <c r="A2" s="19"/>
      <c r="B2" s="9"/>
    </row>
    <row r="3" spans="1:2" ht="15.75" thickBot="1" x14ac:dyDescent="0.3">
      <c r="A3" s="1" t="s">
        <v>87</v>
      </c>
      <c r="B3" s="9"/>
    </row>
    <row r="4" spans="1:2" ht="15" thickBot="1" x14ac:dyDescent="0.25">
      <c r="A4" s="3"/>
      <c r="B4" s="2" t="s">
        <v>0</v>
      </c>
    </row>
    <row r="5" spans="1:2" ht="17.25" thickBot="1" x14ac:dyDescent="0.25">
      <c r="A5" s="16" t="s">
        <v>1</v>
      </c>
      <c r="B5" s="10"/>
    </row>
    <row r="6" spans="1:2" ht="17.25" thickBot="1" x14ac:dyDescent="0.25">
      <c r="A6" s="7" t="s">
        <v>2</v>
      </c>
      <c r="B6" s="21">
        <v>0</v>
      </c>
    </row>
    <row r="7" spans="1:2" ht="17.25" thickBot="1" x14ac:dyDescent="0.25">
      <c r="A7" s="7" t="s">
        <v>3</v>
      </c>
      <c r="B7" s="21">
        <v>0</v>
      </c>
    </row>
    <row r="8" spans="1:2" ht="17.25" thickBot="1" x14ac:dyDescent="0.25">
      <c r="A8" s="7"/>
      <c r="B8" s="26"/>
    </row>
    <row r="9" spans="1:2" ht="17.25" thickBot="1" x14ac:dyDescent="0.25">
      <c r="A9" s="16" t="s">
        <v>4</v>
      </c>
      <c r="B9" s="26"/>
    </row>
    <row r="10" spans="1:2" ht="17.25" thickBot="1" x14ac:dyDescent="0.25">
      <c r="A10" s="7" t="s">
        <v>5</v>
      </c>
      <c r="B10" s="21">
        <v>0</v>
      </c>
    </row>
    <row r="11" spans="1:2" ht="17.25" thickBot="1" x14ac:dyDescent="0.25">
      <c r="A11" s="7" t="s">
        <v>6</v>
      </c>
      <c r="B11" s="21">
        <v>0</v>
      </c>
    </row>
    <row r="12" spans="1:2" ht="17.25" thickBot="1" x14ac:dyDescent="0.25">
      <c r="A12" s="7"/>
      <c r="B12" s="26"/>
    </row>
    <row r="13" spans="1:2" ht="17.25" thickBot="1" x14ac:dyDescent="0.25">
      <c r="A13" s="16" t="s">
        <v>7</v>
      </c>
      <c r="B13" s="26"/>
    </row>
    <row r="14" spans="1:2" ht="17.25" thickBot="1" x14ac:dyDescent="0.25">
      <c r="A14" s="7" t="s">
        <v>8</v>
      </c>
      <c r="B14" s="21">
        <v>0</v>
      </c>
    </row>
    <row r="15" spans="1:2" ht="17.25" thickBot="1" x14ac:dyDescent="0.25">
      <c r="A15" s="7" t="s">
        <v>9</v>
      </c>
      <c r="B15" s="21">
        <v>0</v>
      </c>
    </row>
    <row r="16" spans="1:2" ht="17.25" thickBot="1" x14ac:dyDescent="0.25">
      <c r="A16" s="7" t="s">
        <v>10</v>
      </c>
      <c r="B16" s="21">
        <v>0</v>
      </c>
    </row>
    <row r="17" spans="1:2" ht="17.25" thickBot="1" x14ac:dyDescent="0.25">
      <c r="A17" s="7"/>
      <c r="B17" s="26"/>
    </row>
    <row r="18" spans="1:2" ht="17.25" thickBot="1" x14ac:dyDescent="0.25">
      <c r="A18" s="16" t="s">
        <v>11</v>
      </c>
      <c r="B18" s="26"/>
    </row>
    <row r="19" spans="1:2" ht="17.25" thickBot="1" x14ac:dyDescent="0.25">
      <c r="A19" s="7" t="s">
        <v>12</v>
      </c>
      <c r="B19" s="21">
        <v>0</v>
      </c>
    </row>
    <row r="20" spans="1:2" ht="17.25" thickBot="1" x14ac:dyDescent="0.25">
      <c r="A20" s="7" t="s">
        <v>13</v>
      </c>
      <c r="B20" s="21">
        <v>0</v>
      </c>
    </row>
    <row r="21" spans="1:2" ht="17.25" thickBot="1" x14ac:dyDescent="0.25">
      <c r="A21" s="7" t="s">
        <v>14</v>
      </c>
      <c r="B21" s="21">
        <v>0</v>
      </c>
    </row>
    <row r="22" spans="1:2" ht="17.25" thickBot="1" x14ac:dyDescent="0.25">
      <c r="A22" s="7" t="s">
        <v>15</v>
      </c>
      <c r="B22" s="21">
        <v>0</v>
      </c>
    </row>
    <row r="23" spans="1:2" ht="17.25" thickBot="1" x14ac:dyDescent="0.25">
      <c r="A23" s="7" t="s">
        <v>16</v>
      </c>
      <c r="B23" s="21">
        <v>0</v>
      </c>
    </row>
    <row r="24" spans="1:2" ht="17.25" thickBot="1" x14ac:dyDescent="0.25">
      <c r="A24" s="7" t="s">
        <v>17</v>
      </c>
      <c r="B24" s="21">
        <v>0</v>
      </c>
    </row>
    <row r="25" spans="1:2" ht="17.25" thickBot="1" x14ac:dyDescent="0.25">
      <c r="A25" s="7" t="s">
        <v>18</v>
      </c>
      <c r="B25" s="21">
        <v>0</v>
      </c>
    </row>
    <row r="26" spans="1:2" ht="17.25" thickBot="1" x14ac:dyDescent="0.25">
      <c r="A26" s="7" t="s">
        <v>19</v>
      </c>
      <c r="B26" s="21">
        <v>0</v>
      </c>
    </row>
    <row r="27" spans="1:2" ht="17.25" thickBot="1" x14ac:dyDescent="0.25">
      <c r="A27" s="7"/>
      <c r="B27" s="10"/>
    </row>
    <row r="28" spans="1:2" ht="17.25" thickBot="1" x14ac:dyDescent="0.25">
      <c r="A28" s="16" t="s">
        <v>20</v>
      </c>
      <c r="B28" s="10"/>
    </row>
    <row r="29" spans="1:2" ht="17.25" thickBot="1" x14ac:dyDescent="0.25">
      <c r="A29" s="7" t="s">
        <v>21</v>
      </c>
      <c r="B29" s="21">
        <v>0</v>
      </c>
    </row>
    <row r="30" spans="1:2" ht="17.25" thickBot="1" x14ac:dyDescent="0.25">
      <c r="A30" s="7" t="s">
        <v>22</v>
      </c>
      <c r="B30" s="21">
        <v>0</v>
      </c>
    </row>
    <row r="31" spans="1:2" ht="17.25" thickBot="1" x14ac:dyDescent="0.25">
      <c r="A31" s="7"/>
      <c r="B31" s="10"/>
    </row>
    <row r="32" spans="1:2" ht="17.25" thickBot="1" x14ac:dyDescent="0.25">
      <c r="A32" s="16" t="s">
        <v>54</v>
      </c>
      <c r="B32" s="21">
        <f>B30+B29+B26+B25+B24+B23+B22+B21+B20+B19+B16+B15+B14+B11+B10+B7+B6</f>
        <v>0</v>
      </c>
    </row>
    <row r="33" spans="1:2" ht="17.25" thickBot="1" x14ac:dyDescent="0.25">
      <c r="A33" s="17"/>
      <c r="B33" s="10"/>
    </row>
    <row r="34" spans="1:2" ht="17.25" thickBot="1" x14ac:dyDescent="0.25">
      <c r="A34" s="16" t="s">
        <v>23</v>
      </c>
      <c r="B34" s="10"/>
    </row>
    <row r="35" spans="1:2" ht="25.5" customHeight="1" thickBot="1" x14ac:dyDescent="0.25">
      <c r="A35" s="7" t="s">
        <v>81</v>
      </c>
      <c r="B35" s="21">
        <v>0</v>
      </c>
    </row>
    <row r="36" spans="1:2" ht="17.25" thickBot="1" x14ac:dyDescent="0.25">
      <c r="A36" s="7" t="s">
        <v>55</v>
      </c>
      <c r="B36" s="21">
        <v>0</v>
      </c>
    </row>
    <row r="37" spans="1:2" ht="17.25" thickBot="1" x14ac:dyDescent="0.25">
      <c r="A37" s="7" t="s">
        <v>24</v>
      </c>
      <c r="B37" s="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rightToLeft="1" topLeftCell="A13" workbookViewId="0">
      <selection activeCell="B35" sqref="B35:B37"/>
    </sheetView>
  </sheetViews>
  <sheetFormatPr defaultRowHeight="15" x14ac:dyDescent="0.25"/>
  <cols>
    <col min="1" max="1" width="35" style="18" customWidth="1"/>
    <col min="2" max="2" width="37.375" style="9" customWidth="1"/>
  </cols>
  <sheetData>
    <row r="1" spans="1:3" ht="16.5" x14ac:dyDescent="0.25">
      <c r="A1" s="20" t="s">
        <v>68</v>
      </c>
    </row>
    <row r="2" spans="1:3" x14ac:dyDescent="0.25">
      <c r="A2" s="19"/>
    </row>
    <row r="3" spans="1:3" ht="15.75" thickBot="1" x14ac:dyDescent="0.3">
      <c r="A3" s="1" t="s">
        <v>103</v>
      </c>
    </row>
    <row r="4" spans="1:3" thickBot="1" x14ac:dyDescent="0.25">
      <c r="A4" s="3"/>
      <c r="B4" s="2" t="s">
        <v>0</v>
      </c>
    </row>
    <row r="5" spans="1:3" ht="17.25" thickBot="1" x14ac:dyDescent="0.25">
      <c r="A5" s="16" t="s">
        <v>1</v>
      </c>
      <c r="B5" s="10"/>
    </row>
    <row r="6" spans="1:3" ht="17.25" thickBot="1" x14ac:dyDescent="0.25">
      <c r="A6" s="7" t="s">
        <v>2</v>
      </c>
      <c r="B6" s="21">
        <v>0</v>
      </c>
    </row>
    <row r="7" spans="1:3" ht="17.25" thickBot="1" x14ac:dyDescent="0.25">
      <c r="A7" s="7" t="s">
        <v>3</v>
      </c>
      <c r="B7" s="21">
        <v>41</v>
      </c>
      <c r="C7" s="23"/>
    </row>
    <row r="8" spans="1:3" ht="17.25" thickBot="1" x14ac:dyDescent="0.25">
      <c r="A8" s="7"/>
      <c r="B8" s="26"/>
    </row>
    <row r="9" spans="1:3" ht="17.25" thickBot="1" x14ac:dyDescent="0.25">
      <c r="A9" s="16" t="s">
        <v>4</v>
      </c>
      <c r="B9" s="26"/>
    </row>
    <row r="10" spans="1:3" ht="17.25" thickBot="1" x14ac:dyDescent="0.25">
      <c r="A10" s="7" t="s">
        <v>5</v>
      </c>
      <c r="B10" s="21">
        <v>0</v>
      </c>
    </row>
    <row r="11" spans="1:3" ht="17.25" thickBot="1" x14ac:dyDescent="0.25">
      <c r="A11" s="7" t="s">
        <v>6</v>
      </c>
      <c r="B11" s="21">
        <v>4.5500000000000002E-3</v>
      </c>
    </row>
    <row r="12" spans="1:3" ht="17.25" thickBot="1" x14ac:dyDescent="0.25">
      <c r="A12" s="7"/>
      <c r="B12" s="26"/>
    </row>
    <row r="13" spans="1:3" ht="17.25" thickBot="1" x14ac:dyDescent="0.25">
      <c r="A13" s="16" t="s">
        <v>7</v>
      </c>
      <c r="B13" s="26"/>
    </row>
    <row r="14" spans="1:3" ht="26.25" thickBot="1" x14ac:dyDescent="0.25">
      <c r="A14" s="7" t="s">
        <v>8</v>
      </c>
      <c r="B14" s="21">
        <v>0</v>
      </c>
    </row>
    <row r="15" spans="1:3" ht="17.25" thickBot="1" x14ac:dyDescent="0.25">
      <c r="A15" s="7" t="s">
        <v>9</v>
      </c>
      <c r="B15" s="21">
        <v>0</v>
      </c>
    </row>
    <row r="16" spans="1:3" ht="17.25" thickBot="1" x14ac:dyDescent="0.25">
      <c r="A16" s="7" t="s">
        <v>10</v>
      </c>
      <c r="B16" s="21">
        <v>0</v>
      </c>
    </row>
    <row r="17" spans="1:2" ht="17.25" thickBot="1" x14ac:dyDescent="0.25">
      <c r="A17" s="7"/>
      <c r="B17" s="26"/>
    </row>
    <row r="18" spans="1:2" ht="17.25" thickBot="1" x14ac:dyDescent="0.25">
      <c r="A18" s="16" t="s">
        <v>11</v>
      </c>
      <c r="B18" s="26"/>
    </row>
    <row r="19" spans="1:2" ht="26.25" thickBot="1" x14ac:dyDescent="0.25">
      <c r="A19" s="7" t="s">
        <v>12</v>
      </c>
      <c r="B19" s="21">
        <v>0</v>
      </c>
    </row>
    <row r="20" spans="1:2" ht="26.25" thickBot="1" x14ac:dyDescent="0.25">
      <c r="A20" s="7" t="s">
        <v>13</v>
      </c>
      <c r="B20" s="21">
        <v>0</v>
      </c>
    </row>
    <row r="21" spans="1:2" ht="26.25" thickBot="1" x14ac:dyDescent="0.25">
      <c r="A21" s="7" t="s">
        <v>14</v>
      </c>
      <c r="B21" s="21">
        <v>0</v>
      </c>
    </row>
    <row r="22" spans="1:2" ht="17.25" thickBot="1" x14ac:dyDescent="0.25">
      <c r="A22" s="7" t="s">
        <v>15</v>
      </c>
      <c r="B22" s="21">
        <v>0</v>
      </c>
    </row>
    <row r="23" spans="1:2" ht="17.25" thickBot="1" x14ac:dyDescent="0.25">
      <c r="A23" s="7" t="s">
        <v>16</v>
      </c>
      <c r="B23" s="21">
        <v>0.873</v>
      </c>
    </row>
    <row r="24" spans="1:2" ht="17.25" thickBot="1" x14ac:dyDescent="0.25">
      <c r="A24" s="7" t="s">
        <v>17</v>
      </c>
      <c r="B24" s="21">
        <v>0</v>
      </c>
    </row>
    <row r="25" spans="1:2" ht="17.25" thickBot="1" x14ac:dyDescent="0.25">
      <c r="A25" s="7" t="s">
        <v>18</v>
      </c>
      <c r="B25" s="21">
        <v>0</v>
      </c>
    </row>
    <row r="26" spans="1:2" ht="17.25" thickBot="1" x14ac:dyDescent="0.25">
      <c r="A26" s="7" t="s">
        <v>19</v>
      </c>
      <c r="B26" s="21">
        <v>0</v>
      </c>
    </row>
    <row r="27" spans="1:2" ht="17.25" thickBot="1" x14ac:dyDescent="0.25">
      <c r="A27" s="7"/>
      <c r="B27" s="26"/>
    </row>
    <row r="28" spans="1:2" ht="17.25" thickBot="1" x14ac:dyDescent="0.25">
      <c r="A28" s="16" t="s">
        <v>20</v>
      </c>
      <c r="B28" s="26"/>
    </row>
    <row r="29" spans="1:2" ht="17.25" thickBot="1" x14ac:dyDescent="0.25">
      <c r="A29" s="7" t="s">
        <v>21</v>
      </c>
      <c r="B29" s="21">
        <v>0</v>
      </c>
    </row>
    <row r="30" spans="1:2" ht="17.25" thickBot="1" x14ac:dyDescent="0.25">
      <c r="A30" s="7" t="s">
        <v>22</v>
      </c>
      <c r="B30" s="21">
        <v>0</v>
      </c>
    </row>
    <row r="31" spans="1:2" ht="17.25" thickBot="1" x14ac:dyDescent="0.25">
      <c r="A31" s="7"/>
      <c r="B31" s="26"/>
    </row>
    <row r="32" spans="1:2" ht="17.25" thickBot="1" x14ac:dyDescent="0.25">
      <c r="A32" s="16" t="s">
        <v>54</v>
      </c>
      <c r="B32" s="21">
        <f>B30+B29+B26+B25+B24+B23+B22+B21+B20+B19+B16+B15+B14+B11+B10+B7+B6</f>
        <v>41.877549999999999</v>
      </c>
    </row>
    <row r="33" spans="1:2" ht="17.25" thickBot="1" x14ac:dyDescent="0.25">
      <c r="A33" s="17"/>
      <c r="B33" s="10"/>
    </row>
    <row r="34" spans="1:2" ht="17.25" thickBot="1" x14ac:dyDescent="0.25">
      <c r="A34" s="16" t="s">
        <v>23</v>
      </c>
      <c r="B34" s="10"/>
    </row>
    <row r="35" spans="1:2" ht="39" thickBot="1" x14ac:dyDescent="0.25">
      <c r="A35" s="7" t="s">
        <v>81</v>
      </c>
      <c r="B35" s="44">
        <f>(B14+B19+B20+B21+B22+B23+B24+B25+B26+B30)/116941</f>
        <v>7.465303016050829E-6</v>
      </c>
    </row>
    <row r="36" spans="1:2" ht="14.25" customHeight="1" x14ac:dyDescent="0.2">
      <c r="A36" s="5"/>
      <c r="B36" s="45"/>
    </row>
    <row r="37" spans="1:2" ht="15" customHeight="1" thickBot="1" x14ac:dyDescent="0.25">
      <c r="A37" s="7"/>
      <c r="B37" s="46"/>
    </row>
    <row r="38" spans="1:2" ht="39" thickBot="1" x14ac:dyDescent="0.25">
      <c r="A38" s="7" t="s">
        <v>55</v>
      </c>
      <c r="B38" s="27">
        <f>(B32/B40/1000)*1000</f>
        <v>2.1810113039778672E-3</v>
      </c>
    </row>
    <row r="39" spans="1:2" ht="17.25" thickBot="1" x14ac:dyDescent="0.25">
      <c r="A39" s="7"/>
      <c r="B39" s="10"/>
    </row>
    <row r="40" spans="1:2" ht="17.25" thickBot="1" x14ac:dyDescent="0.25">
      <c r="A40" s="7" t="s">
        <v>24</v>
      </c>
      <c r="B40" s="21">
        <v>19200.97797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0" workbookViewId="0">
      <selection activeCell="C35" sqref="C35:C37"/>
    </sheetView>
  </sheetViews>
  <sheetFormatPr defaultRowHeight="15" x14ac:dyDescent="0.25"/>
  <cols>
    <col min="2" max="2" width="45.25" style="18" customWidth="1"/>
    <col min="3" max="3" width="27.625" style="9" customWidth="1"/>
  </cols>
  <sheetData>
    <row r="1" spans="2:4" ht="16.5" x14ac:dyDescent="0.25">
      <c r="B1" s="20" t="s">
        <v>69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6</v>
      </c>
      <c r="D7" s="23"/>
    </row>
    <row r="8" spans="2:4" ht="17.25" thickBot="1" x14ac:dyDescent="0.25">
      <c r="B8" s="7"/>
      <c r="C8" s="10"/>
    </row>
    <row r="9" spans="2:4" ht="17.25" thickBot="1" x14ac:dyDescent="0.25">
      <c r="B9" s="16" t="s">
        <v>4</v>
      </c>
      <c r="C9" s="10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6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7">
        <f>(C14+C19+C20+C21+C22+C23+C24+C25+C26+C30)/12557</f>
        <v>0</v>
      </c>
    </row>
    <row r="36" spans="2:3" ht="14.25" customHeight="1" x14ac:dyDescent="0.2">
      <c r="B36" s="5"/>
      <c r="C36" s="48"/>
    </row>
    <row r="37" spans="2:3" ht="15" customHeight="1" thickBot="1" x14ac:dyDescent="0.25">
      <c r="B37" s="7"/>
      <c r="C37" s="49"/>
    </row>
    <row r="38" spans="2:3" ht="26.25" thickBot="1" x14ac:dyDescent="0.25">
      <c r="B38" s="7" t="s">
        <v>55</v>
      </c>
      <c r="C38" s="27">
        <f>(C32/C40/1000)*1000</f>
        <v>2.4479942391841167E-3</v>
      </c>
    </row>
    <row r="39" spans="2:3" ht="15" customHeight="1" thickBot="1" x14ac:dyDescent="0.25">
      <c r="B39" s="7"/>
      <c r="C39" s="10"/>
    </row>
    <row r="40" spans="2:3" ht="15" customHeight="1" thickBot="1" x14ac:dyDescent="0.25">
      <c r="B40" s="7" t="s">
        <v>24</v>
      </c>
      <c r="C40" s="21">
        <v>2450.9861599999999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6" workbookViewId="0">
      <selection activeCell="C35" sqref="C35"/>
    </sheetView>
  </sheetViews>
  <sheetFormatPr defaultRowHeight="15" x14ac:dyDescent="0.25"/>
  <cols>
    <col min="2" max="2" width="41.5" style="18" customWidth="1"/>
    <col min="3" max="3" width="32.625" style="9" customWidth="1"/>
  </cols>
  <sheetData>
    <row r="1" spans="2:4" ht="16.5" x14ac:dyDescent="0.25">
      <c r="B1" s="20" t="s">
        <v>70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147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2.8000000000000001E-2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5.173</v>
      </c>
    </row>
    <row r="24" spans="2:3" ht="17.25" thickBot="1" x14ac:dyDescent="0.25">
      <c r="B24" s="7" t="s">
        <v>17</v>
      </c>
      <c r="C24" s="21">
        <v>12.085000000000001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164.286</v>
      </c>
    </row>
    <row r="33" spans="2:3" ht="17.25" thickBot="1" x14ac:dyDescent="0.25">
      <c r="B33" s="17"/>
      <c r="C33" s="26"/>
    </row>
    <row r="34" spans="2:3" ht="17.25" thickBot="1" x14ac:dyDescent="0.25">
      <c r="B34" s="16" t="s">
        <v>23</v>
      </c>
      <c r="C34" s="26"/>
    </row>
    <row r="35" spans="2:3" ht="26.25" thickBot="1" x14ac:dyDescent="0.25">
      <c r="B35" s="7" t="s">
        <v>81</v>
      </c>
      <c r="C35" s="41">
        <f>(C14+C19+C20+C21+C22+C23+C24+C25+C26+C30)/360278</f>
        <v>4.7901897978783055E-5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26.25" thickBot="1" x14ac:dyDescent="0.25">
      <c r="B38" s="7" t="s">
        <v>55</v>
      </c>
      <c r="C38" s="27">
        <f>(C32/C40/1000)*1000</f>
        <v>4.8465262955991774E-3</v>
      </c>
    </row>
    <row r="39" spans="2:3" ht="17.25" thickBot="1" x14ac:dyDescent="0.25">
      <c r="B39" s="7"/>
      <c r="C39" s="26"/>
    </row>
    <row r="40" spans="2:3" ht="17.25" thickBot="1" x14ac:dyDescent="0.25">
      <c r="B40" s="7" t="s">
        <v>24</v>
      </c>
      <c r="C40" s="21">
        <v>33897.680520000002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3" workbookViewId="0">
      <selection activeCell="C35" sqref="C35:C37"/>
    </sheetView>
  </sheetViews>
  <sheetFormatPr defaultRowHeight="15" x14ac:dyDescent="0.25"/>
  <cols>
    <col min="2" max="2" width="41.125" style="18" customWidth="1"/>
    <col min="3" max="3" width="31.625" style="9" customWidth="1"/>
  </cols>
  <sheetData>
    <row r="1" spans="2:4" ht="16.5" x14ac:dyDescent="0.25">
      <c r="B1" s="20" t="s">
        <v>71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45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4.2220000000000004</v>
      </c>
    </row>
    <row r="24" spans="2:3" ht="17.25" thickBot="1" x14ac:dyDescent="0.25">
      <c r="B24" s="7" t="s">
        <v>17</v>
      </c>
      <c r="C24" s="21">
        <v>41.643000000000001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90.865000000000009</v>
      </c>
    </row>
    <row r="33" spans="2:3" ht="17.25" thickBot="1" x14ac:dyDescent="0.25">
      <c r="B33" s="17"/>
      <c r="C33" s="26"/>
    </row>
    <row r="34" spans="2:3" ht="17.25" thickBot="1" x14ac:dyDescent="0.25">
      <c r="B34" s="16" t="s">
        <v>23</v>
      </c>
      <c r="C34" s="26"/>
    </row>
    <row r="35" spans="2:3" ht="26.25" thickBot="1" x14ac:dyDescent="0.25">
      <c r="B35" s="7" t="s">
        <v>81</v>
      </c>
      <c r="C35" s="44">
        <f>(C14+C19+C20+C21+C22+C23+C24+C25+C26+C30)/56120</f>
        <v>8.1726657163221669E-4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f>(C32/C40/1000)*1000</f>
        <v>1.4912759266891023E-2</v>
      </c>
    </row>
    <row r="39" spans="2:3" ht="17.25" thickBot="1" x14ac:dyDescent="0.25">
      <c r="B39" s="7"/>
      <c r="C39" s="26"/>
    </row>
    <row r="40" spans="2:3" ht="17.25" thickBot="1" x14ac:dyDescent="0.25">
      <c r="B40" s="7" t="s">
        <v>24</v>
      </c>
      <c r="C40" s="21">
        <v>6093.1044599999996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1"/>
  <sheetViews>
    <sheetView rightToLeft="1" workbookViewId="0">
      <selection activeCell="D41" sqref="D41"/>
    </sheetView>
  </sheetViews>
  <sheetFormatPr defaultColWidth="37.25" defaultRowHeight="15" x14ac:dyDescent="0.25"/>
  <cols>
    <col min="1" max="1" width="10.375" customWidth="1"/>
    <col min="2" max="2" width="45.75" style="13" customWidth="1"/>
    <col min="3" max="3" width="25.875" style="24" customWidth="1"/>
  </cols>
  <sheetData>
    <row r="1" spans="2:4" ht="16.5" x14ac:dyDescent="0.25">
      <c r="B1" s="20" t="s">
        <v>57</v>
      </c>
    </row>
    <row r="2" spans="2:4" x14ac:dyDescent="0.25">
      <c r="B2" s="19" t="s">
        <v>58</v>
      </c>
    </row>
    <row r="3" spans="2:4" ht="15.75" thickBot="1" x14ac:dyDescent="0.3">
      <c r="B3" s="1" t="s">
        <v>102</v>
      </c>
    </row>
    <row r="4" spans="2:4" thickBot="1" x14ac:dyDescent="0.25">
      <c r="B4" s="3"/>
      <c r="C4" s="25" t="s">
        <v>0</v>
      </c>
    </row>
    <row r="5" spans="2:4" ht="17.25" thickBot="1" x14ac:dyDescent="0.25">
      <c r="B5" s="4" t="s">
        <v>25</v>
      </c>
      <c r="C5" s="26"/>
    </row>
    <row r="6" spans="2:4" ht="17.25" thickBot="1" x14ac:dyDescent="0.25">
      <c r="B6" s="4" t="s">
        <v>26</v>
      </c>
      <c r="C6" s="26"/>
    </row>
    <row r="7" spans="2:4" ht="17.25" thickBot="1" x14ac:dyDescent="0.25">
      <c r="B7" s="14" t="s">
        <v>72</v>
      </c>
      <c r="C7" s="21">
        <v>644.74400000000003</v>
      </c>
      <c r="D7" s="33"/>
    </row>
    <row r="8" spans="2:4" ht="17.25" thickBot="1" x14ac:dyDescent="0.25">
      <c r="B8" s="4" t="s">
        <v>27</v>
      </c>
      <c r="C8" s="26"/>
    </row>
    <row r="9" spans="2:4" ht="16.5" customHeight="1" thickBot="1" x14ac:dyDescent="0.25">
      <c r="B9" s="14" t="s">
        <v>73</v>
      </c>
      <c r="C9" s="39">
        <v>2696.5276100094993</v>
      </c>
      <c r="D9" s="33"/>
    </row>
    <row r="10" spans="2:4" ht="16.5" customHeight="1" thickBot="1" x14ac:dyDescent="0.25">
      <c r="B10" s="14" t="s">
        <v>82</v>
      </c>
      <c r="C10" s="39">
        <v>198.33265534650002</v>
      </c>
      <c r="D10" s="33"/>
    </row>
    <row r="11" spans="2:4" ht="16.5" customHeight="1" thickBot="1" x14ac:dyDescent="0.25">
      <c r="B11" s="14" t="s">
        <v>88</v>
      </c>
      <c r="C11" s="39">
        <v>155.68959151999996</v>
      </c>
      <c r="D11" s="33"/>
    </row>
    <row r="12" spans="2:4" ht="16.5" customHeight="1" thickBot="1" x14ac:dyDescent="0.25">
      <c r="B12" s="14" t="s">
        <v>101</v>
      </c>
      <c r="C12" s="39">
        <v>79.195143123999998</v>
      </c>
      <c r="D12" s="33"/>
    </row>
    <row r="13" spans="2:4" ht="16.5" customHeight="1" thickBot="1" x14ac:dyDescent="0.25">
      <c r="B13" s="14" t="s">
        <v>106</v>
      </c>
      <c r="C13" s="39">
        <v>35.981999999999999</v>
      </c>
      <c r="D13" s="33"/>
    </row>
    <row r="14" spans="2:4" ht="16.5" customHeight="1" thickBot="1" x14ac:dyDescent="0.25">
      <c r="B14" s="14" t="s">
        <v>107</v>
      </c>
      <c r="C14" s="39">
        <v>39.341000000000001</v>
      </c>
      <c r="D14" s="33"/>
    </row>
    <row r="15" spans="2:4" ht="16.5" customHeight="1" thickBot="1" x14ac:dyDescent="0.25">
      <c r="B15" s="14" t="s">
        <v>108</v>
      </c>
      <c r="C15" s="39">
        <v>55.387999999999998</v>
      </c>
      <c r="D15" s="33"/>
    </row>
    <row r="16" spans="2:4" ht="15.75" customHeight="1" thickBot="1" x14ac:dyDescent="0.25">
      <c r="B16" s="14" t="s">
        <v>56</v>
      </c>
      <c r="C16" s="39">
        <v>37.799999999999997</v>
      </c>
      <c r="D16" s="33"/>
    </row>
    <row r="17" spans="2:5" ht="17.25" thickBot="1" x14ac:dyDescent="0.25">
      <c r="B17" s="4" t="s">
        <v>28</v>
      </c>
      <c r="C17" s="39">
        <f>C16+C11+C10+C9+C7+C15+C14+C13+C12</f>
        <v>3942.9999999999991</v>
      </c>
      <c r="D17" s="33"/>
      <c r="E17" s="23"/>
    </row>
    <row r="18" spans="2:5" ht="17.25" thickBot="1" x14ac:dyDescent="0.25">
      <c r="B18" s="16"/>
      <c r="C18" s="26"/>
    </row>
    <row r="19" spans="2:5" ht="17.25" thickBot="1" x14ac:dyDescent="0.25">
      <c r="B19" s="4" t="s">
        <v>29</v>
      </c>
      <c r="C19" s="26"/>
    </row>
    <row r="20" spans="2:5" ht="17.25" thickBot="1" x14ac:dyDescent="0.25">
      <c r="B20" s="4" t="s">
        <v>26</v>
      </c>
      <c r="C20" s="26"/>
    </row>
    <row r="21" spans="2:5" ht="17.25" thickBot="1" x14ac:dyDescent="0.25">
      <c r="B21" s="4" t="s">
        <v>27</v>
      </c>
      <c r="C21" s="26"/>
    </row>
    <row r="22" spans="2:5" ht="17.25" thickBot="1" x14ac:dyDescent="0.25">
      <c r="B22" s="14" t="s">
        <v>73</v>
      </c>
      <c r="C22" s="21">
        <v>518.86157624500004</v>
      </c>
    </row>
    <row r="23" spans="2:5" ht="15" customHeight="1" thickBot="1" x14ac:dyDescent="0.25">
      <c r="B23" s="6"/>
      <c r="C23" s="21"/>
    </row>
    <row r="24" spans="2:5" ht="17.25" thickBot="1" x14ac:dyDescent="0.25">
      <c r="B24" s="4" t="s">
        <v>30</v>
      </c>
      <c r="C24" s="21">
        <v>518.86157624500004</v>
      </c>
    </row>
    <row r="25" spans="2:5" ht="17.25" thickBot="1" x14ac:dyDescent="0.25">
      <c r="B25" s="7"/>
      <c r="C25" s="26"/>
    </row>
    <row r="26" spans="2:5" ht="17.25" thickBot="1" x14ac:dyDescent="0.25">
      <c r="B26" s="4" t="s">
        <v>31</v>
      </c>
      <c r="C26" s="26"/>
    </row>
    <row r="27" spans="2:5" ht="17.25" thickBot="1" x14ac:dyDescent="0.25">
      <c r="B27" s="4" t="s">
        <v>32</v>
      </c>
      <c r="C27" s="21">
        <v>53.239460000000008</v>
      </c>
    </row>
    <row r="28" spans="2:5" ht="17.25" thickBot="1" x14ac:dyDescent="0.25">
      <c r="B28" s="4"/>
      <c r="C28" s="26"/>
    </row>
    <row r="29" spans="2:5" ht="17.25" thickBot="1" x14ac:dyDescent="0.25">
      <c r="B29" s="4" t="s">
        <v>33</v>
      </c>
      <c r="C29" s="26"/>
    </row>
    <row r="30" spans="2:5" ht="17.25" thickBot="1" x14ac:dyDescent="0.25">
      <c r="B30" s="15" t="s">
        <v>74</v>
      </c>
      <c r="C30" s="21">
        <v>358.42500000000001</v>
      </c>
      <c r="D30" s="32"/>
    </row>
    <row r="31" spans="2:5" ht="17.25" thickBot="1" x14ac:dyDescent="0.25">
      <c r="B31" s="4" t="s">
        <v>34</v>
      </c>
      <c r="C31" s="21">
        <v>358.42500000000001</v>
      </c>
    </row>
    <row r="32" spans="2:5" ht="17.25" thickBot="1" x14ac:dyDescent="0.25">
      <c r="B32" s="7"/>
      <c r="C32" s="26"/>
    </row>
    <row r="33" spans="2:3" ht="17.25" thickBot="1" x14ac:dyDescent="0.25">
      <c r="B33" s="4" t="s">
        <v>35</v>
      </c>
      <c r="C33" s="26"/>
    </row>
    <row r="34" spans="2:3" ht="17.25" thickBot="1" x14ac:dyDescent="0.25">
      <c r="B34" s="14" t="s">
        <v>75</v>
      </c>
      <c r="C34" s="22">
        <v>0</v>
      </c>
    </row>
    <row r="35" spans="2:3" ht="17.25" thickBot="1" x14ac:dyDescent="0.25">
      <c r="B35" s="4" t="s">
        <v>36</v>
      </c>
      <c r="C35" s="26">
        <v>0</v>
      </c>
    </row>
    <row r="36" spans="2:3" ht="17.25" thickBot="1" x14ac:dyDescent="0.25">
      <c r="B36" s="7"/>
      <c r="C36" s="26"/>
    </row>
    <row r="37" spans="2:3" ht="17.25" thickBot="1" x14ac:dyDescent="0.25">
      <c r="B37" s="4" t="s">
        <v>37</v>
      </c>
      <c r="C37" s="26"/>
    </row>
    <row r="38" spans="2:3" ht="17.25" thickBot="1" x14ac:dyDescent="0.25">
      <c r="B38" s="4" t="s">
        <v>38</v>
      </c>
      <c r="C38" s="22">
        <v>0</v>
      </c>
    </row>
    <row r="39" spans="2:3" ht="17.25" thickBot="1" x14ac:dyDescent="0.25">
      <c r="B39" s="7"/>
      <c r="C39" s="26"/>
    </row>
    <row r="40" spans="2:3" ht="17.25" thickBot="1" x14ac:dyDescent="0.25">
      <c r="B40" s="4" t="s">
        <v>39</v>
      </c>
      <c r="C40" s="21">
        <f>C31+C27+C24+C17</f>
        <v>4873.526036244999</v>
      </c>
    </row>
    <row r="41" spans="2:3" ht="17.25" thickBot="1" x14ac:dyDescent="0.25">
      <c r="B41" s="4" t="s">
        <v>40</v>
      </c>
      <c r="C41" s="21">
        <v>9409683.73092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rightToLeft="1" topLeftCell="A10" workbookViewId="0">
      <selection activeCell="B29" sqref="B29"/>
    </sheetView>
  </sheetViews>
  <sheetFormatPr defaultColWidth="28.875" defaultRowHeight="15" x14ac:dyDescent="0.25"/>
  <cols>
    <col min="1" max="1" width="42.625" style="13" customWidth="1"/>
    <col min="2" max="2" width="22.25" style="9" customWidth="1"/>
  </cols>
  <sheetData>
    <row r="1" spans="1:3" ht="16.5" x14ac:dyDescent="0.25">
      <c r="A1" s="20" t="s">
        <v>57</v>
      </c>
    </row>
    <row r="2" spans="1:3" x14ac:dyDescent="0.25">
      <c r="A2" s="19" t="s">
        <v>58</v>
      </c>
    </row>
    <row r="3" spans="1:3" ht="15.75" thickBot="1" x14ac:dyDescent="0.3">
      <c r="A3" s="1" t="s">
        <v>105</v>
      </c>
    </row>
    <row r="4" spans="1:3" thickBot="1" x14ac:dyDescent="0.25">
      <c r="A4" s="3"/>
      <c r="B4" s="2" t="s">
        <v>0</v>
      </c>
    </row>
    <row r="5" spans="1:3" ht="18" customHeight="1" thickBot="1" x14ac:dyDescent="0.25">
      <c r="A5" s="4" t="s">
        <v>85</v>
      </c>
      <c r="B5" s="10"/>
    </row>
    <row r="6" spans="1:3" ht="18" customHeight="1" thickBot="1" x14ac:dyDescent="0.25">
      <c r="A6" s="14" t="s">
        <v>90</v>
      </c>
      <c r="B6" s="39">
        <v>1311.374</v>
      </c>
      <c r="C6" s="32"/>
    </row>
    <row r="7" spans="1:3" ht="15.75" customHeight="1" thickBot="1" x14ac:dyDescent="0.25">
      <c r="A7" s="14" t="s">
        <v>97</v>
      </c>
      <c r="B7" s="39">
        <v>9122.36</v>
      </c>
      <c r="C7" s="32"/>
    </row>
    <row r="8" spans="1:3" ht="15.75" customHeight="1" thickBot="1" x14ac:dyDescent="0.25">
      <c r="A8" s="4" t="s">
        <v>86</v>
      </c>
      <c r="B8" s="26"/>
      <c r="C8" s="32"/>
    </row>
    <row r="9" spans="1:3" ht="15.75" customHeight="1" thickBot="1" x14ac:dyDescent="0.25">
      <c r="A9" s="14" t="s">
        <v>91</v>
      </c>
      <c r="B9" s="39">
        <v>306.50400000000002</v>
      </c>
      <c r="C9" s="32"/>
    </row>
    <row r="10" spans="1:3" ht="15.75" customHeight="1" thickBot="1" x14ac:dyDescent="0.25">
      <c r="A10" s="14" t="s">
        <v>92</v>
      </c>
      <c r="B10" s="39">
        <v>293.79000000000002</v>
      </c>
      <c r="C10" s="32"/>
    </row>
    <row r="11" spans="1:3" ht="15.75" customHeight="1" thickBot="1" x14ac:dyDescent="0.25">
      <c r="A11" s="14" t="s">
        <v>93</v>
      </c>
      <c r="B11" s="39">
        <v>270.14600000000002</v>
      </c>
      <c r="C11" s="32"/>
    </row>
    <row r="12" spans="1:3" ht="15.75" customHeight="1" thickBot="1" x14ac:dyDescent="0.25">
      <c r="A12" s="14" t="s">
        <v>94</v>
      </c>
      <c r="B12" s="39">
        <v>377.5</v>
      </c>
      <c r="C12" s="32"/>
    </row>
    <row r="13" spans="1:3" ht="15.75" customHeight="1" thickBot="1" x14ac:dyDescent="0.25">
      <c r="A13" s="14" t="s">
        <v>95</v>
      </c>
      <c r="B13" s="39">
        <v>674</v>
      </c>
      <c r="C13" s="32"/>
    </row>
    <row r="14" spans="1:3" ht="15.75" customHeight="1" thickBot="1" x14ac:dyDescent="0.25">
      <c r="A14" s="7" t="s">
        <v>98</v>
      </c>
      <c r="B14" s="39">
        <v>955.88699999999994</v>
      </c>
      <c r="C14" s="32"/>
    </row>
    <row r="15" spans="1:3" ht="17.25" thickBot="1" x14ac:dyDescent="0.25">
      <c r="A15" s="4" t="s">
        <v>41</v>
      </c>
      <c r="B15" s="39">
        <f>B14+B13+B12+B11+B10+B9+B7+B6</f>
        <v>13311.561</v>
      </c>
      <c r="C15" s="32"/>
    </row>
    <row r="16" spans="1:3" ht="17.25" thickBot="1" x14ac:dyDescent="0.25">
      <c r="A16" s="7"/>
      <c r="B16" s="26"/>
    </row>
    <row r="17" spans="1:3" ht="17.25" thickBot="1" x14ac:dyDescent="0.25">
      <c r="A17" s="4" t="s">
        <v>42</v>
      </c>
      <c r="B17" s="26"/>
    </row>
    <row r="18" spans="1:3" ht="17.25" thickBot="1" x14ac:dyDescent="0.25">
      <c r="A18" s="4" t="s">
        <v>43</v>
      </c>
      <c r="B18" s="39">
        <v>0</v>
      </c>
    </row>
    <row r="19" spans="1:3" ht="17.25" thickBot="1" x14ac:dyDescent="0.25">
      <c r="A19" s="7"/>
      <c r="B19" s="26"/>
    </row>
    <row r="20" spans="1:3" ht="17.25" thickBot="1" x14ac:dyDescent="0.25">
      <c r="A20" s="4" t="s">
        <v>44</v>
      </c>
      <c r="B20" s="26"/>
    </row>
    <row r="21" spans="1:3" ht="17.25" thickBot="1" x14ac:dyDescent="0.25">
      <c r="A21" s="4" t="s">
        <v>45</v>
      </c>
      <c r="B21" s="26"/>
    </row>
    <row r="22" spans="1:3" ht="17.25" thickBot="1" x14ac:dyDescent="0.25">
      <c r="A22" s="7"/>
      <c r="B22" s="26"/>
    </row>
    <row r="23" spans="1:3" ht="14.25" customHeight="1" thickBot="1" x14ac:dyDescent="0.25">
      <c r="A23" s="8" t="s">
        <v>46</v>
      </c>
      <c r="B23" s="26"/>
    </row>
    <row r="24" spans="1:3" ht="17.25" thickBot="1" x14ac:dyDescent="0.25">
      <c r="A24" s="4" t="s">
        <v>47</v>
      </c>
      <c r="B24" s="39">
        <v>0</v>
      </c>
    </row>
    <row r="25" spans="1:3" ht="17.25" thickBot="1" x14ac:dyDescent="0.25">
      <c r="A25" s="4" t="s">
        <v>48</v>
      </c>
      <c r="B25" s="26"/>
    </row>
    <row r="26" spans="1:3" ht="17.25" thickBot="1" x14ac:dyDescent="0.25">
      <c r="A26" s="14" t="s">
        <v>83</v>
      </c>
      <c r="B26" s="39">
        <v>350.63526291999511</v>
      </c>
      <c r="C26" s="32"/>
    </row>
    <row r="27" spans="1:3" ht="17.25" thickBot="1" x14ac:dyDescent="0.25">
      <c r="A27" s="14" t="s">
        <v>84</v>
      </c>
      <c r="B27" s="39">
        <v>450.70604605888457</v>
      </c>
      <c r="C27" s="32"/>
    </row>
    <row r="28" spans="1:3" ht="17.25" thickBot="1" x14ac:dyDescent="0.25">
      <c r="A28" s="14" t="s">
        <v>56</v>
      </c>
      <c r="B28" s="39">
        <v>2470.1489999999999</v>
      </c>
      <c r="C28" s="32"/>
    </row>
    <row r="29" spans="1:3" ht="17.25" thickBot="1" x14ac:dyDescent="0.25">
      <c r="A29" s="4" t="s">
        <v>49</v>
      </c>
      <c r="B29" s="39">
        <f>SUM(B26:B28)</f>
        <v>3271.4903089788795</v>
      </c>
    </row>
    <row r="30" spans="1:3" ht="17.25" thickBot="1" x14ac:dyDescent="0.25">
      <c r="A30" s="7"/>
      <c r="B30" s="26"/>
      <c r="C30" s="32"/>
    </row>
    <row r="31" spans="1:3" ht="17.25" thickBot="1" x14ac:dyDescent="0.25">
      <c r="A31" s="4" t="s">
        <v>50</v>
      </c>
      <c r="B31" s="26"/>
      <c r="C31" s="32"/>
    </row>
    <row r="32" spans="1:3" ht="17.25" thickBot="1" x14ac:dyDescent="0.25">
      <c r="A32" s="4" t="s">
        <v>51</v>
      </c>
      <c r="B32" s="26"/>
      <c r="C32" s="32"/>
    </row>
    <row r="33" spans="1:3" ht="17.25" thickBot="1" x14ac:dyDescent="0.25">
      <c r="A33" s="14" t="s">
        <v>100</v>
      </c>
      <c r="B33" s="39">
        <v>9.69</v>
      </c>
      <c r="C33" s="32"/>
    </row>
    <row r="34" spans="1:3" ht="17.25" thickBot="1" x14ac:dyDescent="0.25">
      <c r="A34" s="14" t="s">
        <v>77</v>
      </c>
      <c r="B34" s="39">
        <v>29.451000000000001</v>
      </c>
      <c r="C34" s="32"/>
    </row>
    <row r="35" spans="1:3" ht="17.25" thickBot="1" x14ac:dyDescent="0.25">
      <c r="A35" s="14" t="s">
        <v>76</v>
      </c>
      <c r="B35" s="39">
        <v>18.681000000000001</v>
      </c>
      <c r="C35" s="32"/>
    </row>
    <row r="36" spans="1:3" ht="17.25" thickBot="1" x14ac:dyDescent="0.25">
      <c r="A36" s="14" t="s">
        <v>56</v>
      </c>
      <c r="B36" s="39">
        <v>1.2549999999999999</v>
      </c>
      <c r="C36" s="32"/>
    </row>
    <row r="37" spans="1:3" ht="17.25" thickBot="1" x14ac:dyDescent="0.25">
      <c r="A37" s="4" t="s">
        <v>52</v>
      </c>
      <c r="B37" s="26"/>
      <c r="C37" s="32"/>
    </row>
    <row r="38" spans="1:3" ht="17.25" thickBot="1" x14ac:dyDescent="0.25">
      <c r="A38" s="14" t="s">
        <v>80</v>
      </c>
      <c r="B38" s="39">
        <v>8.8629999999999995</v>
      </c>
      <c r="C38" s="32"/>
    </row>
    <row r="39" spans="1:3" ht="17.25" thickBot="1" x14ac:dyDescent="0.25">
      <c r="A39" s="14" t="s">
        <v>79</v>
      </c>
      <c r="B39" s="39">
        <v>83.585999999999999</v>
      </c>
      <c r="C39" s="32"/>
    </row>
    <row r="40" spans="1:3" ht="17.25" thickBot="1" x14ac:dyDescent="0.25">
      <c r="A40" s="14" t="s">
        <v>99</v>
      </c>
      <c r="B40" s="39">
        <v>9.3369999999999997</v>
      </c>
      <c r="C40" s="32"/>
    </row>
    <row r="41" spans="1:3" ht="17.25" thickBot="1" x14ac:dyDescent="0.25">
      <c r="A41" s="14" t="s">
        <v>78</v>
      </c>
      <c r="B41" s="39">
        <v>44.866</v>
      </c>
      <c r="C41" s="32"/>
    </row>
    <row r="42" spans="1:3" ht="17.25" thickBot="1" x14ac:dyDescent="0.25">
      <c r="A42" s="14" t="s">
        <v>56</v>
      </c>
      <c r="B42" s="21">
        <v>4</v>
      </c>
      <c r="C42" s="32"/>
    </row>
    <row r="43" spans="1:3" ht="17.25" thickBot="1" x14ac:dyDescent="0.25">
      <c r="A43" s="4" t="s">
        <v>89</v>
      </c>
      <c r="B43" s="39">
        <f>SUM(B33:B42)</f>
        <v>209.72899999999998</v>
      </c>
      <c r="C43" s="32"/>
    </row>
    <row r="44" spans="1:3" ht="17.25" thickBot="1" x14ac:dyDescent="0.25">
      <c r="A44" s="4" t="s">
        <v>53</v>
      </c>
      <c r="B44" s="21">
        <f>B43+B29+B21+B18+B15</f>
        <v>16792.780308978879</v>
      </c>
    </row>
    <row r="45" spans="1:3" ht="17.25" thickBot="1" x14ac:dyDescent="0.25">
      <c r="A45" s="4" t="s">
        <v>40</v>
      </c>
      <c r="B45" s="21">
        <v>9409683.73092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6" workbookViewId="0">
      <selection activeCell="C33" sqref="C33"/>
    </sheetView>
  </sheetViews>
  <sheetFormatPr defaultRowHeight="15" x14ac:dyDescent="0.25"/>
  <cols>
    <col min="2" max="2" width="47.25" style="18" customWidth="1"/>
    <col min="3" max="3" width="32.875" style="9" customWidth="1"/>
  </cols>
  <sheetData>
    <row r="1" spans="2:3" ht="16.5" x14ac:dyDescent="0.25">
      <c r="B1" s="20" t="s">
        <v>57</v>
      </c>
    </row>
    <row r="2" spans="2:3" x14ac:dyDescent="0.25">
      <c r="B2" s="19"/>
    </row>
    <row r="3" spans="2:3" ht="15.75" thickBot="1" x14ac:dyDescent="0.3">
      <c r="B3" s="1" t="s">
        <v>103</v>
      </c>
    </row>
    <row r="4" spans="2:3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21">
        <v>277.5637256407598</v>
      </c>
    </row>
    <row r="7" spans="2:3" ht="17.25" thickBot="1" x14ac:dyDescent="0.25">
      <c r="B7" s="7" t="s">
        <v>3</v>
      </c>
      <c r="C7" s="21">
        <v>1621</v>
      </c>
    </row>
    <row r="8" spans="2:3" ht="17.25" thickBot="1" x14ac:dyDescent="0.25">
      <c r="B8" s="7"/>
      <c r="C8" s="26"/>
    </row>
    <row r="9" spans="2:3" ht="17.25" thickBot="1" x14ac:dyDescent="0.25">
      <c r="B9" s="16" t="s">
        <v>4</v>
      </c>
      <c r="C9" s="26"/>
    </row>
    <row r="10" spans="2:3" ht="17.25" thickBot="1" x14ac:dyDescent="0.25">
      <c r="B10" s="7" t="s">
        <v>5</v>
      </c>
      <c r="C10" s="21">
        <v>0</v>
      </c>
    </row>
    <row r="11" spans="2:3" ht="17.25" thickBot="1" x14ac:dyDescent="0.25">
      <c r="B11" s="7" t="s">
        <v>6</v>
      </c>
      <c r="C11" s="21">
        <v>235.67797570499999</v>
      </c>
    </row>
    <row r="12" spans="2:3" ht="17.25" thickBot="1" x14ac:dyDescent="0.25">
      <c r="B12" s="7"/>
      <c r="C12" s="26"/>
    </row>
    <row r="13" spans="2:3" ht="17.25" thickBot="1" x14ac:dyDescent="0.25">
      <c r="B13" s="16" t="s">
        <v>7</v>
      </c>
      <c r="C13" s="26"/>
    </row>
    <row r="14" spans="2:3" ht="26.25" thickBot="1" x14ac:dyDescent="0.25">
      <c r="B14" s="7" t="s">
        <v>8</v>
      </c>
      <c r="C14" s="21">
        <v>53</v>
      </c>
    </row>
    <row r="15" spans="2:3" ht="17.25" thickBot="1" x14ac:dyDescent="0.25">
      <c r="B15" s="7" t="s">
        <v>9</v>
      </c>
      <c r="C15" s="21">
        <v>0</v>
      </c>
    </row>
    <row r="16" spans="2:3" ht="17.25" thickBot="1" x14ac:dyDescent="0.25">
      <c r="B16" s="7" t="s">
        <v>10</v>
      </c>
      <c r="C16" s="21">
        <v>358.42500000000001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1711.5185418996302</v>
      </c>
    </row>
    <row r="20" spans="2:3" ht="17.25" thickBot="1" x14ac:dyDescent="0.25">
      <c r="B20" s="7" t="s">
        <v>13</v>
      </c>
      <c r="C20" s="21">
        <v>6524.3318255753011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15.871</v>
      </c>
    </row>
    <row r="24" spans="2:3" ht="17.25" thickBot="1" x14ac:dyDescent="0.25">
      <c r="B24" s="7" t="s">
        <v>17</v>
      </c>
      <c r="C24" s="21">
        <v>0.75818045140728108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1966.106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C30+C29+C26+C25+C24+C23+C22+C21+C20+C19+C16+C15+C11+C10+C7+C6+C14</f>
        <v>12764.252249272096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38">
        <f>(C14+C19+C20+C21+C22+C23+C24+C25+C26+C30)/4193999</f>
        <v>2.4491149253794142E-3</v>
      </c>
    </row>
    <row r="36" spans="2:3" ht="26.25" thickBot="1" x14ac:dyDescent="0.25">
      <c r="B36" s="7" t="s">
        <v>55</v>
      </c>
      <c r="C36" s="40">
        <f>(C32/C38/1000)*1000</f>
        <v>3.2919630379367125E-3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v>3877398.4100600001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C6" sqref="C6:C7"/>
    </sheetView>
  </sheetViews>
  <sheetFormatPr defaultRowHeight="15" x14ac:dyDescent="0.25"/>
  <cols>
    <col min="2" max="2" width="49.5" style="18" customWidth="1"/>
    <col min="3" max="3" width="25.875" style="9" customWidth="1"/>
  </cols>
  <sheetData>
    <row r="1" spans="2:3" ht="16.5" x14ac:dyDescent="0.25">
      <c r="B1" s="20" t="s">
        <v>59</v>
      </c>
    </row>
    <row r="2" spans="2:3" x14ac:dyDescent="0.25">
      <c r="B2" s="19"/>
    </row>
    <row r="3" spans="2:3" ht="15.75" thickBot="1" x14ac:dyDescent="0.3">
      <c r="B3" s="1" t="s">
        <v>104</v>
      </c>
    </row>
    <row r="4" spans="2:3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21">
        <v>108.45743432211999</v>
      </c>
    </row>
    <row r="7" spans="2:3" ht="17.25" thickBot="1" x14ac:dyDescent="0.25">
      <c r="B7" s="7" t="s">
        <v>3</v>
      </c>
      <c r="C7" s="21">
        <v>489</v>
      </c>
    </row>
    <row r="8" spans="2:3" ht="17.25" thickBot="1" x14ac:dyDescent="0.25">
      <c r="B8" s="7"/>
      <c r="C8" s="26"/>
    </row>
    <row r="9" spans="2:3" ht="17.25" thickBot="1" x14ac:dyDescent="0.25">
      <c r="B9" s="16" t="s">
        <v>4</v>
      </c>
      <c r="C9" s="26"/>
    </row>
    <row r="10" spans="2:3" ht="17.25" thickBot="1" x14ac:dyDescent="0.25">
      <c r="B10" s="7" t="s">
        <v>5</v>
      </c>
      <c r="C10" s="21">
        <v>0</v>
      </c>
    </row>
    <row r="11" spans="2:3" ht="17.25" thickBot="1" x14ac:dyDescent="0.25">
      <c r="B11" s="7" t="s">
        <v>6</v>
      </c>
      <c r="C11" s="21">
        <v>104.05810111000001</v>
      </c>
    </row>
    <row r="12" spans="2:3" ht="17.25" thickBot="1" x14ac:dyDescent="0.25">
      <c r="B12" s="7"/>
      <c r="C12" s="26"/>
    </row>
    <row r="13" spans="2:3" ht="17.25" thickBot="1" x14ac:dyDescent="0.25">
      <c r="B13" s="16" t="s">
        <v>7</v>
      </c>
      <c r="C13" s="26"/>
    </row>
    <row r="14" spans="2:3" ht="26.25" thickBot="1" x14ac:dyDescent="0.25">
      <c r="B14" s="7" t="s">
        <v>8</v>
      </c>
      <c r="C14" s="21">
        <v>0</v>
      </c>
    </row>
    <row r="15" spans="2:3" ht="17.25" thickBot="1" x14ac:dyDescent="0.25">
      <c r="B15" s="7" t="s">
        <v>9</v>
      </c>
      <c r="C15" s="21">
        <v>0</v>
      </c>
    </row>
    <row r="16" spans="2:3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585.9</v>
      </c>
    </row>
    <row r="20" spans="2:3" ht="17.25" thickBot="1" x14ac:dyDescent="0.25">
      <c r="B20" s="7" t="s">
        <v>13</v>
      </c>
      <c r="C20" s="21">
        <v>1632.2992027038865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7.2009999999999996</v>
      </c>
    </row>
    <row r="24" spans="2:3" ht="17.25" thickBot="1" x14ac:dyDescent="0.25">
      <c r="B24" s="7" t="s">
        <v>17</v>
      </c>
      <c r="C24" s="21">
        <v>35.965000000000003</v>
      </c>
    </row>
    <row r="25" spans="2:3" ht="15.75" customHeight="1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578.55899999999997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3541.4397381360068</v>
      </c>
    </row>
    <row r="33" spans="2:3" ht="17.25" thickBot="1" x14ac:dyDescent="0.25">
      <c r="B33" s="17"/>
      <c r="C33" s="26"/>
    </row>
    <row r="34" spans="2:3" ht="17.25" thickBot="1" x14ac:dyDescent="0.25">
      <c r="B34" s="16" t="s">
        <v>23</v>
      </c>
      <c r="C34" s="26"/>
    </row>
    <row r="35" spans="2:3" ht="26.25" thickBot="1" x14ac:dyDescent="0.25">
      <c r="B35" s="7" t="s">
        <v>81</v>
      </c>
      <c r="C35" s="35">
        <f>(C14+C19+C20+C21+C22+C23+C24+C25+C26+C30)/2397317</f>
        <v>1.1846260643477214E-3</v>
      </c>
    </row>
    <row r="36" spans="2:3" ht="26.25" thickBot="1" x14ac:dyDescent="0.25">
      <c r="B36" s="7" t="s">
        <v>55</v>
      </c>
      <c r="C36" s="27">
        <f>(C32/C38/1000)*1000</f>
        <v>1.6391064564890206E-3</v>
      </c>
    </row>
    <row r="37" spans="2:3" ht="17.25" thickBot="1" x14ac:dyDescent="0.25">
      <c r="B37" s="7"/>
      <c r="C37" s="26"/>
    </row>
    <row r="38" spans="2:3" ht="17.25" thickBot="1" x14ac:dyDescent="0.25">
      <c r="B38" s="7" t="s">
        <v>24</v>
      </c>
      <c r="C38" s="21">
        <v>2160591.6590200001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rightToLeft="1" topLeftCell="A16" workbookViewId="0">
      <selection activeCell="C35" sqref="C35:C37"/>
    </sheetView>
  </sheetViews>
  <sheetFormatPr defaultRowHeight="15" x14ac:dyDescent="0.25"/>
  <cols>
    <col min="2" max="2" width="50.625" style="18" customWidth="1"/>
    <col min="3" max="3" width="22.25" style="9" customWidth="1"/>
  </cols>
  <sheetData>
    <row r="1" spans="2:5" ht="16.5" x14ac:dyDescent="0.25">
      <c r="B1" s="20" t="s">
        <v>60</v>
      </c>
    </row>
    <row r="2" spans="2:5" x14ac:dyDescent="0.25">
      <c r="B2" s="19"/>
    </row>
    <row r="3" spans="2:5" ht="15.75" thickBot="1" x14ac:dyDescent="0.3">
      <c r="B3" s="1" t="s">
        <v>103</v>
      </c>
    </row>
    <row r="4" spans="2:5" thickBot="1" x14ac:dyDescent="0.25">
      <c r="B4" s="3"/>
      <c r="C4" s="2" t="s">
        <v>0</v>
      </c>
    </row>
    <row r="5" spans="2:5" ht="17.25" thickBot="1" x14ac:dyDescent="0.25">
      <c r="B5" s="16" t="s">
        <v>1</v>
      </c>
      <c r="C5" s="10"/>
    </row>
    <row r="6" spans="2:5" ht="17.25" thickBot="1" x14ac:dyDescent="0.25">
      <c r="B6" s="7" t="s">
        <v>2</v>
      </c>
      <c r="C6" s="36">
        <v>138.39024511141983</v>
      </c>
    </row>
    <row r="7" spans="2:5" ht="17.25" thickBot="1" x14ac:dyDescent="0.25">
      <c r="B7" s="7" t="s">
        <v>3</v>
      </c>
      <c r="C7" s="36">
        <v>643</v>
      </c>
      <c r="E7" s="23"/>
    </row>
    <row r="8" spans="2:5" ht="17.25" thickBot="1" x14ac:dyDescent="0.25">
      <c r="B8" s="7"/>
      <c r="C8" s="37"/>
    </row>
    <row r="9" spans="2:5" ht="17.25" thickBot="1" x14ac:dyDescent="0.25">
      <c r="B9" s="16" t="s">
        <v>4</v>
      </c>
      <c r="C9" s="37"/>
    </row>
    <row r="10" spans="2:5" ht="17.25" thickBot="1" x14ac:dyDescent="0.25">
      <c r="B10" s="7" t="s">
        <v>5</v>
      </c>
      <c r="C10" s="36">
        <v>0</v>
      </c>
    </row>
    <row r="11" spans="2:5" ht="17.25" thickBot="1" x14ac:dyDescent="0.25">
      <c r="B11" s="7" t="s">
        <v>6</v>
      </c>
      <c r="C11" s="36">
        <v>77.546683810000076</v>
      </c>
    </row>
    <row r="12" spans="2:5" ht="17.25" thickBot="1" x14ac:dyDescent="0.25">
      <c r="B12" s="7"/>
      <c r="C12" s="37"/>
    </row>
    <row r="13" spans="2:5" ht="17.25" thickBot="1" x14ac:dyDescent="0.25">
      <c r="B13" s="16" t="s">
        <v>7</v>
      </c>
      <c r="C13" s="37"/>
    </row>
    <row r="14" spans="2:5" ht="26.25" thickBot="1" x14ac:dyDescent="0.25">
      <c r="B14" s="7" t="s">
        <v>8</v>
      </c>
      <c r="C14" s="36">
        <v>0</v>
      </c>
    </row>
    <row r="15" spans="2:5" ht="17.25" thickBot="1" x14ac:dyDescent="0.25">
      <c r="B15" s="7" t="s">
        <v>9</v>
      </c>
      <c r="C15" s="36">
        <v>0</v>
      </c>
    </row>
    <row r="16" spans="2:5" ht="17.25" thickBot="1" x14ac:dyDescent="0.25">
      <c r="B16" s="7" t="s">
        <v>10</v>
      </c>
      <c r="C16" s="36">
        <v>0</v>
      </c>
    </row>
    <row r="17" spans="2:3" ht="17.25" thickBot="1" x14ac:dyDescent="0.25">
      <c r="B17" s="7"/>
      <c r="C17" s="37"/>
    </row>
    <row r="18" spans="2:3" ht="17.25" thickBot="1" x14ac:dyDescent="0.25">
      <c r="B18" s="16" t="s">
        <v>11</v>
      </c>
      <c r="C18" s="37"/>
    </row>
    <row r="19" spans="2:3" ht="17.25" thickBot="1" x14ac:dyDescent="0.25">
      <c r="B19" s="7" t="s">
        <v>12</v>
      </c>
      <c r="C19" s="36">
        <v>578.14148821050753</v>
      </c>
    </row>
    <row r="20" spans="2:3" ht="17.25" thickBot="1" x14ac:dyDescent="0.25">
      <c r="B20" s="7" t="s">
        <v>13</v>
      </c>
      <c r="C20" s="36">
        <v>2234.0875594271456</v>
      </c>
    </row>
    <row r="21" spans="2:3" ht="17.25" thickBot="1" x14ac:dyDescent="0.25">
      <c r="B21" s="7" t="s">
        <v>14</v>
      </c>
      <c r="C21" s="36">
        <v>0</v>
      </c>
    </row>
    <row r="22" spans="2:3" ht="17.25" thickBot="1" x14ac:dyDescent="0.25">
      <c r="B22" s="7" t="s">
        <v>15</v>
      </c>
      <c r="C22" s="36">
        <v>0</v>
      </c>
    </row>
    <row r="23" spans="2:3" ht="17.25" thickBot="1" x14ac:dyDescent="0.25">
      <c r="B23" s="7" t="s">
        <v>16</v>
      </c>
      <c r="C23" s="36">
        <v>6</v>
      </c>
    </row>
    <row r="24" spans="2:3" ht="17.25" thickBot="1" x14ac:dyDescent="0.25">
      <c r="B24" s="7" t="s">
        <v>17</v>
      </c>
      <c r="C24" s="36">
        <v>0.27300000000000002</v>
      </c>
    </row>
    <row r="25" spans="2:3" ht="17.25" thickBot="1" x14ac:dyDescent="0.25">
      <c r="B25" s="7" t="s">
        <v>18</v>
      </c>
      <c r="C25" s="36">
        <v>0</v>
      </c>
    </row>
    <row r="26" spans="2:3" ht="17.25" thickBot="1" x14ac:dyDescent="0.25">
      <c r="B26" s="7" t="s">
        <v>19</v>
      </c>
      <c r="C26" s="36">
        <v>580.66899999999998</v>
      </c>
    </row>
    <row r="27" spans="2:3" ht="17.25" thickBot="1" x14ac:dyDescent="0.25">
      <c r="B27" s="7"/>
      <c r="C27" s="37"/>
    </row>
    <row r="28" spans="2:3" ht="17.25" thickBot="1" x14ac:dyDescent="0.25">
      <c r="B28" s="16" t="s">
        <v>20</v>
      </c>
      <c r="C28" s="37"/>
    </row>
    <row r="29" spans="2:3" ht="17.25" thickBot="1" x14ac:dyDescent="0.25">
      <c r="B29" s="7" t="s">
        <v>21</v>
      </c>
      <c r="C29" s="36">
        <v>0</v>
      </c>
    </row>
    <row r="30" spans="2:3" ht="17.25" thickBot="1" x14ac:dyDescent="0.25">
      <c r="B30" s="7" t="s">
        <v>22</v>
      </c>
      <c r="C30" s="36">
        <v>0</v>
      </c>
    </row>
    <row r="31" spans="2:3" ht="17.25" thickBot="1" x14ac:dyDescent="0.25">
      <c r="B31" s="7"/>
      <c r="C31" s="37"/>
    </row>
    <row r="32" spans="2:3" ht="17.25" thickBot="1" x14ac:dyDescent="0.25">
      <c r="B32" s="16" t="s">
        <v>54</v>
      </c>
      <c r="C32" s="36">
        <f>C30+C29+C26+C25+C24+C23+C22+C21+C20+C19+C16+C15+C14+C11+C10+C7+C6</f>
        <v>4258.107976559073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26"/>
    </row>
    <row r="35" spans="2:3" ht="38.25" customHeight="1" thickBot="1" x14ac:dyDescent="0.25">
      <c r="B35" s="7" t="s">
        <v>81</v>
      </c>
      <c r="C35" s="44">
        <f>(C14+C19+C20+C21+C22+C23+C24+C25+C26+C30)/1018912</f>
        <v>3.3360791193328306E-3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39" customHeight="1" thickBot="1" x14ac:dyDescent="0.25">
      <c r="B38" s="7" t="s">
        <v>55</v>
      </c>
      <c r="C38" s="27">
        <f>(C32/C40/1000)*1000</f>
        <v>4.0130422971748972E-3</v>
      </c>
    </row>
    <row r="39" spans="2:3" ht="17.25" thickBot="1" x14ac:dyDescent="0.25">
      <c r="B39" s="7"/>
      <c r="C39" s="26"/>
    </row>
    <row r="40" spans="2:3" ht="17.25" thickBot="1" x14ac:dyDescent="0.25">
      <c r="B40" s="7" t="s">
        <v>24</v>
      </c>
      <c r="C40" s="21">
        <v>1061067.3053600001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9" workbookViewId="0">
      <selection activeCell="C35" sqref="C35:C37"/>
    </sheetView>
  </sheetViews>
  <sheetFormatPr defaultRowHeight="15" x14ac:dyDescent="0.25"/>
  <cols>
    <col min="2" max="2" width="44.5" style="18" customWidth="1"/>
    <col min="3" max="3" width="28.875" style="9" customWidth="1"/>
  </cols>
  <sheetData>
    <row r="1" spans="2:4" ht="16.5" x14ac:dyDescent="0.25">
      <c r="B1" s="20" t="s">
        <v>61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26"/>
    </row>
    <row r="6" spans="2:4" ht="17.25" thickBot="1" x14ac:dyDescent="0.25">
      <c r="B6" s="7" t="s">
        <v>2</v>
      </c>
      <c r="C6" s="21">
        <v>43.075175218499986</v>
      </c>
    </row>
    <row r="7" spans="2:4" ht="17.25" thickBot="1" x14ac:dyDescent="0.25">
      <c r="B7" s="7" t="s">
        <v>3</v>
      </c>
      <c r="C7" s="21">
        <v>100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16.57845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2.92E-4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15.073</v>
      </c>
    </row>
    <row r="24" spans="2:3" ht="17.25" thickBot="1" x14ac:dyDescent="0.25">
      <c r="B24" s="7" t="s">
        <v>17</v>
      </c>
      <c r="C24" s="21">
        <v>33.651000000000003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43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2">
        <f>C30+C29+C26+C25+C24+C23+C22+C21+C20+C19+C16+C15+C14+C11+C10+C7+C6</f>
        <v>251.37791721850002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4">
        <f>(C14+C19+C20+C21+C22+C23+C24+C25+C26+C30)/80681</f>
        <v>1.1368759931086627E-3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f>(C32/C40/1000)*1000</f>
        <v>2.8258782556064049E-3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88955.678370000009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workbookViewId="0">
      <selection activeCell="G14" sqref="G14"/>
    </sheetView>
  </sheetViews>
  <sheetFormatPr defaultRowHeight="15" x14ac:dyDescent="0.25"/>
  <cols>
    <col min="2" max="2" width="37.875" style="18" customWidth="1"/>
    <col min="3" max="3" width="34.625" style="9" customWidth="1"/>
  </cols>
  <sheetData>
    <row r="1" spans="2:4" ht="16.5" x14ac:dyDescent="0.25">
      <c r="B1" s="20" t="s">
        <v>62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5.7493266805000003</v>
      </c>
    </row>
    <row r="7" spans="2:4" ht="17.25" thickBot="1" x14ac:dyDescent="0.25">
      <c r="B7" s="7" t="s">
        <v>3</v>
      </c>
      <c r="C7" s="21">
        <v>41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6.2571462500000008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10.311999999999999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24.706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12"/>
    </row>
    <row r="30" spans="2:3" ht="17.25" thickBot="1" x14ac:dyDescent="0.25">
      <c r="B30" s="7" t="s">
        <v>22</v>
      </c>
      <c r="C30" s="12"/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30">
        <f>C30+C29+C26+C25+C24+C23+C22+C21+C20+C19+C16+C15+C14+C11+C10+C7+C6</f>
        <v>88.024472930500011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39" thickBot="1" x14ac:dyDescent="0.25">
      <c r="B35" s="7" t="s">
        <v>81</v>
      </c>
      <c r="C35" s="35">
        <f>(C14+C19+C20+C21+C22+C23+C24+C25+C26+C30)/154071</f>
        <v>2.2728482323084812E-4</v>
      </c>
    </row>
    <row r="36" spans="2:3" ht="39" thickBot="1" x14ac:dyDescent="0.25">
      <c r="B36" s="7" t="s">
        <v>55</v>
      </c>
      <c r="C36" s="27">
        <f>(C32/C38/1000)*1000</f>
        <v>5.7198954703985207E-4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v>153891.75096999999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6" workbookViewId="0">
      <selection activeCell="C35" sqref="C35:C37"/>
    </sheetView>
  </sheetViews>
  <sheetFormatPr defaultRowHeight="15" x14ac:dyDescent="0.25"/>
  <cols>
    <col min="2" max="2" width="36.125" style="18" customWidth="1"/>
    <col min="3" max="3" width="37.625" style="9" customWidth="1"/>
  </cols>
  <sheetData>
    <row r="1" spans="2:4" ht="16.5" x14ac:dyDescent="0.25">
      <c r="B1" s="20" t="s">
        <v>63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5.3316369265000025</v>
      </c>
    </row>
    <row r="7" spans="2:4" ht="17.25" thickBot="1" x14ac:dyDescent="0.25">
      <c r="B7" s="7" t="s">
        <v>3</v>
      </c>
      <c r="C7" s="21">
        <v>30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2.9918717499999992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26.25" thickBot="1" x14ac:dyDescent="0.25">
      <c r="B19" s="7" t="s">
        <v>12</v>
      </c>
      <c r="C19" s="21">
        <v>2.2940645071489194</v>
      </c>
    </row>
    <row r="20" spans="2:3" ht="17.25" thickBot="1" x14ac:dyDescent="0.25">
      <c r="B20" s="7" t="s">
        <v>13</v>
      </c>
      <c r="C20" s="21">
        <v>42.981700303909562</v>
      </c>
    </row>
    <row r="21" spans="2:3" ht="26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2.1269999999999998</v>
      </c>
    </row>
    <row r="24" spans="2:3" ht="17.25" thickBot="1" x14ac:dyDescent="0.25">
      <c r="B24" s="7" t="s">
        <v>17</v>
      </c>
      <c r="C24" s="21">
        <v>5.4349999999999996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65.688000000000002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156.84927348755849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39" thickBot="1" x14ac:dyDescent="0.25">
      <c r="B35" s="7" t="s">
        <v>81</v>
      </c>
      <c r="C35" s="44">
        <f>(C14+C19+C20+C21+C22+C23+C24+C25+C26+C30)/75775</f>
        <v>1.5641803340291451E-3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39" thickBot="1" x14ac:dyDescent="0.25">
      <c r="B38" s="7" t="s">
        <v>55</v>
      </c>
      <c r="C38" s="27">
        <f>(C32/C40/1000)*1000</f>
        <v>1.6150001441913864E-3</v>
      </c>
    </row>
    <row r="39" spans="2:3" ht="15" customHeight="1" thickBot="1" x14ac:dyDescent="0.25">
      <c r="B39" s="7"/>
      <c r="C39" s="10"/>
    </row>
    <row r="40" spans="2:3" ht="15" customHeight="1" thickBot="1" x14ac:dyDescent="0.25">
      <c r="B40" s="7" t="s">
        <v>24</v>
      </c>
      <c r="C40" s="21">
        <v>97120.284510000012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18</vt:i4>
      </vt:variant>
    </vt:vector>
  </HeadingPairs>
  <TitlesOfParts>
    <vt:vector size="18" baseType="lpstr">
      <vt:lpstr>נספח 1</vt:lpstr>
      <vt:lpstr>נספח 2</vt:lpstr>
      <vt:lpstr>נספח 3</vt:lpstr>
      <vt:lpstr>אקסלנס גמל</vt:lpstr>
      <vt:lpstr>אקסלנס גמל 15%</vt:lpstr>
      <vt:lpstr>אקסלנס גמל 50%</vt:lpstr>
      <vt:lpstr>אקסלנס גמל מניות</vt:lpstr>
      <vt:lpstr>אקסלנס גמל אג"ח עד 20% מניות</vt:lpstr>
      <vt:lpstr>אקסלנס גמל אג"ח קונצרני עד 20% </vt:lpstr>
      <vt:lpstr>אקסלנס גמל יסודות</vt:lpstr>
      <vt:lpstr>אקסלנס גמל שקלי</vt:lpstr>
      <vt:lpstr>אקסלנס גמל צמוד מדד</vt:lpstr>
      <vt:lpstr>אקסלנס גמל מטח</vt:lpstr>
      <vt:lpstr>אקסלנס גמל חו"ל</vt:lpstr>
      <vt:lpstr>אקסלנס גמל מחקה מדדים 2575</vt:lpstr>
      <vt:lpstr>אקסלנס גמל מחקה מדדי אגח</vt:lpstr>
      <vt:lpstr>אקסלנס גמל מחקה מדדים</vt:lpstr>
      <vt:lpstr>אקסלנס גמל מחקה מדדי מניות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2017-08-03T10:46:55Z</dcterms:modified>
</cp:coreProperties>
</file>