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943" firstSheet="9" activeTab="14"/>
  </bookViews>
  <sheets>
    <sheet name="נספח 1" sheetId="1" r:id="rId1"/>
    <sheet name="נספח 2" sheetId="2" r:id="rId2"/>
    <sheet name="נספח 3" sheetId="3" r:id="rId3"/>
    <sheet name="אקסלנס השתלמות כללי" sheetId="4" r:id="rId4"/>
    <sheet name="אקסלנס השתלמות 15%" sheetId="5" r:id="rId5"/>
    <sheet name="השתלמות אג&quot;ח עד 25% מניות" sheetId="6" r:id="rId6"/>
    <sheet name="השתלמות אג&quot;ח עד 20% מניות" sheetId="7" r:id="rId7"/>
    <sheet name="השתלמות אג&quot;ח עד 10% מניות" sheetId="9" r:id="rId8"/>
    <sheet name="השתלמות אג&quot;ח ללא מניות" sheetId="8" r:id="rId9"/>
    <sheet name="השתלמות שקלי טווח קצר" sheetId="10" r:id="rId10"/>
    <sheet name="אקסלנס השתלמות פאסיבי -כללי" sheetId="11" r:id="rId11"/>
    <sheet name="השתלמות פאסיבי - מדדי מניות" sheetId="12" r:id="rId12"/>
    <sheet name="השתלמות פאסיבי מדדי חול" sheetId="13" r:id="rId13"/>
    <sheet name="השתלמות פאסיבי - מדדי אג&quot;ח" sheetId="14" r:id="rId14"/>
    <sheet name="השתלמות פאסיבי מדדי אג&quot;ח עד 25%" sheetId="15" r:id="rId15"/>
  </sheets>
  <calcPr calcId="145621"/>
</workbook>
</file>

<file path=xl/calcChain.xml><?xml version="1.0" encoding="utf-8"?>
<calcChain xmlns="http://schemas.openxmlformats.org/spreadsheetml/2006/main">
  <c r="C35" i="15" l="1"/>
  <c r="C35" i="14"/>
  <c r="C35" i="13"/>
  <c r="C35" i="12"/>
  <c r="C35" i="11"/>
  <c r="C35" i="10"/>
  <c r="C35" i="8"/>
  <c r="C35" i="9"/>
  <c r="C35" i="7"/>
  <c r="C35" i="6"/>
  <c r="C35" i="5"/>
  <c r="C35" i="4"/>
  <c r="C35" i="1"/>
  <c r="C32" i="15" l="1"/>
  <c r="C36" i="15" s="1"/>
  <c r="C32" i="14"/>
  <c r="C36" i="14" s="1"/>
  <c r="C32" i="13"/>
  <c r="C36" i="13" s="1"/>
  <c r="C32" i="12"/>
  <c r="C36" i="12" s="1"/>
  <c r="C32" i="11"/>
  <c r="C36" i="11" s="1"/>
  <c r="C32" i="10"/>
  <c r="C36" i="10" s="1"/>
  <c r="C36" i="8"/>
  <c r="C32" i="8"/>
  <c r="C36" i="9"/>
  <c r="C32" i="9"/>
  <c r="C32" i="7"/>
  <c r="C36" i="7" s="1"/>
  <c r="C36" i="6"/>
  <c r="C32" i="6"/>
  <c r="C32" i="5"/>
  <c r="C36" i="5" s="1"/>
  <c r="C32" i="4"/>
  <c r="C36" i="4" s="1"/>
  <c r="C6" i="1" l="1"/>
  <c r="C11" i="1" l="1"/>
  <c r="C7" i="1" l="1"/>
  <c r="C15" i="2" l="1"/>
  <c r="C23" i="1" l="1"/>
  <c r="C20" i="2" l="1"/>
  <c r="C21" i="2" s="1"/>
  <c r="C49" i="3" l="1"/>
  <c r="C37" i="3"/>
  <c r="C16" i="3"/>
  <c r="C36" i="2"/>
  <c r="C38" i="1"/>
  <c r="C51" i="3" s="1"/>
  <c r="C32" i="1"/>
  <c r="C30" i="1"/>
  <c r="C29" i="1"/>
  <c r="C26" i="1"/>
  <c r="C25" i="1"/>
  <c r="C24" i="1"/>
  <c r="C22" i="1"/>
  <c r="C21" i="1"/>
  <c r="C20" i="1"/>
  <c r="C19" i="1"/>
  <c r="C16" i="1"/>
  <c r="C15" i="1"/>
  <c r="C14" i="1"/>
  <c r="C10" i="1"/>
  <c r="C37" i="2" l="1"/>
  <c r="C36" i="1"/>
  <c r="C50" i="3"/>
</calcChain>
</file>

<file path=xl/comments1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<sst xmlns="http://schemas.openxmlformats.org/spreadsheetml/2006/main" count="746" uniqueCount="141">
  <si>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</si>
  <si>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</si>
  <si>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</si>
  <si>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</si>
  <si>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</si>
  <si>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</si>
  <si>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</si>
  <si>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</si>
  <si>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</si>
  <si>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</si>
  <si>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</si>
  <si>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</si>
  <si>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</si>
  <si>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</si>
  <si>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</si>
  <si>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</si>
  <si>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</si>
  <si>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</si>
  <si>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</si>
  <si>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</si>
  <si>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</si>
  <si>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</si>
  <si>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</si>
  <si>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</si>
  <si>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</si>
  <si>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</si>
  <si>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</si>
  <si>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</si>
  <si>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</si>
  <si>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</si>
  <si>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</si>
  <si>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</si>
  <si>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</si>
  <si>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</si>
  <si>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</si>
  <si>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</si>
  <si>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</si>
  <si>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</si>
  <si>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</si>
  <si>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</si>
  <si>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</si>
  <si>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</si>
  <si>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</si>
  <si>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</si>
  <si>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</si>
  <si>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</si>
  <si>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</si>
  <si>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</si>
  <si>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</si>
  <si>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</si>
  <si>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</si>
  <si>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</si>
  <si>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</si>
  <si>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</si>
  <si>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</si>
  <si>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</si>
  <si>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t>הראל סל</t>
  </si>
  <si>
    <t>אקסלנס השתלמות</t>
  </si>
  <si>
    <t>513026484-00000000000399-0686-000</t>
  </si>
  <si>
    <t>אקסלנס השתלמות אג"ח עד 20% מניות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</si>
  <si>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</si>
  <si>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</si>
  <si>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לידר</t>
  </si>
  <si>
    <t>מזרחי</t>
  </si>
  <si>
    <t>נשואה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</si>
  <si>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</si>
  <si>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סך תשלומים בגין השקעה בתעודות סל</t>
  </si>
  <si>
    <t>תשלום הנובע מהשקעה בקרנות השקעה בארץ</t>
  </si>
  <si>
    <t>תשלום הנובע מהשקעה בקרנות השקעה בחול</t>
  </si>
  <si>
    <t>קרן א</t>
  </si>
  <si>
    <t>אחרים</t>
  </si>
  <si>
    <t>קרן ב</t>
  </si>
  <si>
    <t>קרן ג</t>
  </si>
  <si>
    <t>קרן ד</t>
  </si>
  <si>
    <t>קרן ה</t>
  </si>
  <si>
    <t>קרן ו</t>
  </si>
  <si>
    <t>קרן ז</t>
  </si>
  <si>
    <t>תביעות עמיתים</t>
  </si>
  <si>
    <t>מיטב</t>
  </si>
  <si>
    <t>Invesco Ltd</t>
  </si>
  <si>
    <t>.</t>
  </si>
  <si>
    <t>אקסלנס השתלמות אג"ח עד 10% מניות</t>
  </si>
  <si>
    <t>אקסלנס השתלמות אג"ח ללא מניות</t>
  </si>
  <si>
    <t>אקסלנס השתלמות אג"ח עד 15% מניות</t>
  </si>
  <si>
    <t>אקסלנס השתלמות אג"ח עד 25% מניות</t>
  </si>
  <si>
    <t>אקסלנס השתלמות שקלי טווח קצר</t>
  </si>
  <si>
    <t>אקסלנס השתלמות פאסיבי - מדדי מניות</t>
  </si>
  <si>
    <t>Sparx Group Co Ltd</t>
  </si>
  <si>
    <t>נספח 1- סך התשלומים ששולמו בעד כל סוג של הוצאה ישירה למחצית השנה או לתקופה המסתיימת ביום 31.12.2016</t>
  </si>
  <si>
    <t>נספח 2 – פרוט עמלות והוצאות למחצית השנה או לשנה המסתיימת ביום: 31.12.2016</t>
  </si>
  <si>
    <t>נספח 3 - פירוט עמלות ניהול חיצוני למחצית השנה או לשנה המסתיימת ביום: 31.12.2016</t>
  </si>
  <si>
    <t>Nordea Bank AB</t>
  </si>
  <si>
    <t>פסגות אופק</t>
  </si>
  <si>
    <t>מגדל ביטוח</t>
  </si>
  <si>
    <t>פועלים אי.בי.אי</t>
  </si>
  <si>
    <t>cvc</t>
  </si>
  <si>
    <t>Pictet &amp; Cie Group SCA</t>
  </si>
  <si>
    <t>Prestige Asset Management</t>
  </si>
  <si>
    <t>Reyl &amp; Cie SA</t>
  </si>
  <si>
    <t>UniCredit SpA</t>
  </si>
  <si>
    <t>BlackRock Inc</t>
  </si>
  <si>
    <t>State Street Corp</t>
  </si>
  <si>
    <t>קוד קליטה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</si>
  <si>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</si>
  <si>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</si>
  <si>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</si>
  <si>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</si>
  <si>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</si>
  <si>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</si>
  <si>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</si>
  <si>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</si>
  <si>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</si>
  <si>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</si>
  <si>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</si>
  <si>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</si>
  <si>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</si>
  <si>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</si>
  <si>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</si>
  <si>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</si>
  <si>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</si>
  <si>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</si>
  <si>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</si>
  <si>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</si>
  <si>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</si>
  <si>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>אקסלנס השתלמות כללי</t>
  </si>
  <si>
    <t>מ.ה 686</t>
  </si>
  <si>
    <t>מ.ה 1190</t>
  </si>
  <si>
    <t>מ.ה 716</t>
  </si>
  <si>
    <t>מ.ה 1100</t>
  </si>
  <si>
    <t>מ.ה 2091</t>
  </si>
  <si>
    <t>מ.ה 715</t>
  </si>
  <si>
    <t>מ.ה 8628</t>
  </si>
  <si>
    <t>אקסלנס השתלמות פאסיבי - מדדי אג"ח עד 25% במדדי מניות</t>
  </si>
  <si>
    <t>אקסלנס השתלמות פאסיבי - כללי</t>
  </si>
  <si>
    <t>מ.ה 8629</t>
  </si>
  <si>
    <t>מ.ה 8630</t>
  </si>
  <si>
    <t>אקסלנס השתלמות פאסיבי - מדדי אג"ח</t>
  </si>
  <si>
    <t>מ.ה 8631</t>
  </si>
  <si>
    <t>אקסלנס השתלמות פאסיבי - מדדי חו"ל</t>
  </si>
  <si>
    <t>מ.ה 9919</t>
  </si>
  <si>
    <t>מ.ה 9882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</si>
</sst>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&quot;?&quot;#,##0.00;[Red]&quot;?&quot;\-#,##0.00"/>
    <numFmt numFmtId="167" formatCode="_ * #,##0.0000_ ;_ * \-#,##0.0000_ ;_ * &quot;-&quot;??_ ;_ @_ "/>
    <numFmt numFmtId="168" formatCode="#,##0_ ;\-#,##0\ 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rgb="FFFFFFFF"/>
      <name val="David"/>
      <family val="2"/>
      <charset val="177"/>
    </font>
    <font>
      <b/>
      <u/>
      <sz val="16"/>
      <color rgb="FF0000FF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0000"/>
        <bgColor rgb="FF666666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8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3">
    <xf numFmtId="0" fontId="0" fillId="0" borderId="0"/>
    <xf numFmtId="9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166" fontId="12" fillId="0" borderId="0" applyFont="0" applyFill="0" applyProtection="0"/>
    <xf numFmtId="0" fontId="12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2" fillId="2" borderId="1" xfId="0" applyFont="1" applyFill="1" applyBorder="1" applyAlignment="1">
      <alignment horizontal="justify" vertical="center" wrapText="1" readingOrder="2"/>
    </xf>
    <xf numFmtId="0" fontId="4" fillId="2" borderId="2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5" fillId="0" borderId="0" xfId="0" applyFont="1"/>
    <xf numFmtId="0" fontId="6" fillId="2" borderId="5" xfId="0" applyFont="1" applyFill="1" applyBorder="1" applyAlignment="1">
      <alignment horizontal="justify" vertical="center" wrapText="1" readingOrder="2"/>
    </xf>
    <xf numFmtId="0" fontId="5" fillId="0" borderId="0" xfId="0" applyFont="1" applyAlignment="1">
      <alignment horizontal="right" readingOrder="2"/>
    </xf>
    <xf numFmtId="0" fontId="9" fillId="2" borderId="3" xfId="0" applyFont="1" applyFill="1" applyBorder="1" applyAlignment="1">
      <alignment horizontal="right" vertical="center" wrapText="1" readingOrder="2"/>
    </xf>
    <xf numFmtId="0" fontId="4" fillId="2" borderId="3" xfId="0" applyFont="1" applyFill="1" applyBorder="1" applyAlignment="1">
      <alignment horizontal="right" vertical="center" wrapText="1" readingOrder="2"/>
    </xf>
    <xf numFmtId="0" fontId="7" fillId="2" borderId="3" xfId="0" applyFont="1" applyFill="1" applyBorder="1" applyAlignment="1">
      <alignment horizontal="right" vertical="center" wrapText="1" readingOrder="2"/>
    </xf>
    <xf numFmtId="0" fontId="5" fillId="0" borderId="0" xfId="0" applyFont="1" applyAlignment="1">
      <alignment horizontal="right"/>
    </xf>
    <xf numFmtId="0" fontId="12" fillId="0" borderId="0" xfId="6" applyFont="1" applyFill="1" applyAlignment="1">
      <alignment horizontal="right"/>
    </xf>
    <xf numFmtId="0" fontId="13" fillId="0" borderId="0" xfId="6" applyFont="1" applyFill="1"/>
    <xf numFmtId="165" fontId="0" fillId="0" borderId="6" xfId="4" applyNumberFormat="1" applyFont="1" applyBorder="1"/>
    <xf numFmtId="43" fontId="0" fillId="0" borderId="6" xfId="4" applyFont="1" applyBorder="1" applyAlignment="1">
      <alignment wrapText="1" shrinkToFit="1"/>
    </xf>
    <xf numFmtId="164" fontId="5" fillId="0" borderId="0" xfId="4" applyNumberFormat="1" applyFont="1"/>
    <xf numFmtId="164" fontId="2" fillId="2" borderId="1" xfId="4" applyNumberFormat="1" applyFont="1" applyFill="1" applyBorder="1" applyAlignment="1">
      <alignment horizontal="justify" vertical="center" wrapText="1" readingOrder="2"/>
    </xf>
    <xf numFmtId="164" fontId="6" fillId="2" borderId="5" xfId="4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6" fillId="3" borderId="5" xfId="4" applyNumberFormat="1" applyFont="1" applyFill="1" applyBorder="1" applyAlignment="1">
      <alignment horizontal="justify" vertical="center" wrapText="1" readingOrder="2"/>
    </xf>
    <xf numFmtId="164" fontId="6" fillId="3" borderId="5" xfId="4" applyNumberFormat="1" applyFont="1" applyFill="1" applyBorder="1" applyAlignment="1">
      <alignment horizontal="justify" vertical="center" wrapText="1" readingOrder="2"/>
    </xf>
    <xf numFmtId="43" fontId="0" fillId="0" borderId="0" xfId="0" applyNumberFormat="1"/>
    <xf numFmtId="43" fontId="0" fillId="0" borderId="0" xfId="4" applyFont="1" applyBorder="1" applyAlignment="1">
      <alignment wrapText="1" shrinkToFit="1"/>
    </xf>
    <xf numFmtId="165" fontId="6" fillId="3" borderId="5" xfId="0" applyNumberFormat="1" applyFont="1" applyFill="1" applyBorder="1" applyAlignment="1">
      <alignment horizontal="justify" vertical="center" wrapText="1" readingOrder="2"/>
    </xf>
    <xf numFmtId="164" fontId="6" fillId="0" borderId="5" xfId="4" applyNumberFormat="1" applyFont="1" applyFill="1" applyBorder="1" applyAlignment="1">
      <alignment horizontal="justify" vertical="center" wrapText="1" readingOrder="2"/>
    </xf>
    <xf numFmtId="10" fontId="6" fillId="3" borderId="7" xfId="1" applyNumberFormat="1" applyFont="1" applyFill="1" applyBorder="1" applyAlignment="1">
      <alignment horizontal="justify" vertical="center" wrapText="1" readingOrder="2"/>
    </xf>
    <xf numFmtId="164" fontId="6" fillId="0" borderId="7" xfId="4" applyNumberFormat="1" applyFont="1" applyFill="1" applyBorder="1" applyAlignment="1">
      <alignment horizontal="justify" vertical="center" wrapText="1" readingOrder="2"/>
    </xf>
    <xf numFmtId="167" fontId="0" fillId="0" borderId="0" xfId="0" applyNumberFormat="1"/>
    <xf numFmtId="43" fontId="6" fillId="3" borderId="5" xfId="4" applyNumberFormat="1" applyFont="1" applyFill="1" applyBorder="1" applyAlignment="1">
      <alignment horizontal="justify" vertical="center" wrapText="1" readingOrder="2"/>
    </xf>
    <xf numFmtId="10" fontId="6" fillId="0" borderId="7" xfId="1" applyNumberFormat="1" applyFont="1" applyFill="1" applyBorder="1" applyAlignment="1">
      <alignment horizontal="justify" vertical="center" wrapText="1" readingOrder="2"/>
    </xf>
    <xf numFmtId="0" fontId="0" fillId="0" borderId="0" xfId="0" applyFill="1"/>
    <xf numFmtId="0" fontId="0" fillId="0" borderId="0" xfId="0" applyBorder="1"/>
    <xf numFmtId="164" fontId="6" fillId="0" borderId="0" xfId="4" applyNumberFormat="1" applyFont="1" applyFill="1" applyBorder="1" applyAlignment="1">
      <alignment horizontal="justify" vertical="center" wrapText="1" readingOrder="2"/>
    </xf>
    <xf numFmtId="168" fontId="6" fillId="3" borderId="5" xfId="4" applyNumberFormat="1" applyFont="1" applyFill="1" applyBorder="1" applyAlignment="1">
      <alignment horizontal="justify" vertical="center" wrapText="1" readingOrder="1"/>
    </xf>
    <xf numFmtId="43" fontId="15" fillId="0" borderId="0" xfId="0" applyNumberFormat="1" applyFont="1"/>
    <xf numFmtId="0" fontId="16" fillId="4" borderId="1" xfId="0" applyFont="1" applyFill="1" applyBorder="1" applyAlignment="1">
      <alignment horizontal="justify" vertical="center" wrapText="1" readingOrder="2"/>
    </xf>
    <xf numFmtId="0" fontId="1" fillId="0" borderId="5" xfId="0" applyFont="1" applyBorder="1" applyAlignment="1">
      <alignment horizontal="justify" vertical="center" wrapText="1" readingOrder="2"/>
    </xf>
    <xf numFmtId="0" fontId="1" fillId="0" borderId="5" xfId="0" applyFont="1" applyBorder="1" applyAlignment="1">
      <alignment horizontal="left" vertical="center" wrapText="1" readingOrder="2"/>
    </xf>
    <xf numFmtId="0" fontId="3" fillId="0" borderId="5" xfId="0" applyFont="1" applyBorder="1" applyAlignment="1">
      <alignment horizontal="left" vertical="center" wrapText="1" readingOrder="2"/>
    </xf>
    <xf numFmtId="0" fontId="17" fillId="0" borderId="3" xfId="0" applyFont="1" applyFill="1" applyBorder="1" applyAlignment="1">
      <alignment horizontal="center" vertical="center" wrapText="1" readingOrder="2"/>
    </xf>
    <xf numFmtId="1" fontId="6" fillId="0" borderId="5" xfId="4" applyNumberFormat="1" applyFont="1" applyFill="1" applyBorder="1" applyAlignment="1">
      <alignment horizontal="right" vertical="center" wrapText="1" readingOrder="1"/>
    </xf>
    <xf numFmtId="168" fontId="6" fillId="0" borderId="5" xfId="4" applyNumberFormat="1" applyFont="1" applyFill="1" applyBorder="1" applyAlignment="1">
      <alignment horizontal="justify" vertical="center" wrapText="1" readingOrder="1"/>
    </xf>
  </cellXfs>
  <cellStyles count="13">
    <cellStyle name="Comma" xfId="4"/>
    <cellStyle name="Comma [0]" xfId="5"/>
    <cellStyle name="Comma 2" xfId="12"/>
    <cellStyle name="Comma 3" xfId="7"/>
    <cellStyle name="Comma 4" xfId="10"/>
    <cellStyle name="Currency" xfId="2"/>
    <cellStyle name="Currency [0]" xfId="3"/>
    <cellStyle name="Normal" xfId="0" builtinId="0"/>
    <cellStyle name="Normal 2" xfId="6"/>
    <cellStyle name="Normal 3" xfId="11"/>
    <cellStyle name="Normal 4" xfId="8"/>
    <cellStyle name="Normal 5" xfId="9"/>
    <cellStyle name="Perce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5" workbookViewId="0">
      <selection activeCell="C36" sqref="C36"/>
    </sheetView>
  </sheetViews>
  <sheetFormatPr defaultColWidth="37" defaultRowHeight="15" x14ac:dyDescent="0.25"/>
  <cols>
    <col min="1" max="1" width="13.375" customWidth="1"/>
    <col min="2" max="2" width="37" style="13"/>
    <col min="3" max="3" width="37" style="18"/>
  </cols>
  <sheetData>
    <row r="1" spans="2:4" ht="16.5" x14ac:dyDescent="0.25">
      <c r="B1" s="15" t="s">
        <v>57</v>
      </c>
    </row>
    <row r="2" spans="2:4" x14ac:dyDescent="0.25">
      <c r="B2" s="14" t="s">
        <v>58</v>
      </c>
    </row>
    <row r="3" spans="2:4" ht="15.75" thickBot="1" x14ac:dyDescent="0.3">
      <c r="B3" s="1" t="s">
        <v>88</v>
      </c>
    </row>
    <row r="4" spans="2:4" thickBot="1" x14ac:dyDescent="0.25">
      <c r="B4" s="3"/>
      <c r="C4" s="19" t="s">
        <v>0</v>
      </c>
    </row>
    <row r="5" spans="2:4" ht="17.25" thickBot="1" x14ac:dyDescent="0.25">
      <c r="B5" s="11" t="s">
        <v>1</v>
      </c>
      <c r="C5" s="20"/>
    </row>
    <row r="6" spans="2:4" ht="17.25" thickBot="1" x14ac:dyDescent="0.25">
      <c r="B6" s="5" t="s">
        <v>2</v>
      </c>
      <c r="C6" s="27">
        <f>'אקסלנס השתלמות כללי'!C6+'אקסלנס השתלמות 15%'!C6+'השתלמות אג"ח עד 25% מניות'!C6+'השתלמות אג"ח עד 20% מניות'!C6+'השתלמות אג"ח עד 10% מניות'!C6+'השתלמות אג"ח ללא מניות'!C6+'השתלמות שקלי טווח קצר'!C6+'אקסלנס השתלמות פאסיבי -כללי'!C6+'השתלמות פאסיבי - מדדי מניות'!C6+'השתלמות פאסיבי מדדי חול'!C6+'השתלמות פאסיבי - מדדי אג"ח'!C6+'השתלמות פאסיבי מדדי אג"ח עד 25%'!C6</f>
        <v>864.31103540367963</v>
      </c>
    </row>
    <row r="7" spans="2:4" ht="17.25" thickBot="1" x14ac:dyDescent="0.25">
      <c r="B7" s="5" t="s">
        <v>3</v>
      </c>
      <c r="C7" s="27">
        <f>'אקסלנס השתלמות כללי'!C7+'אקסלנס השתלמות 15%'!C7+'השתלמות אג"ח עד 25% מניות'!C7+'השתלמות אג"ח עד 20% מניות'!C7+'השתלמות אג"ח עד 10% מניות'!C7+'השתלמות אג"ח ללא מניות'!C7+'השתלמות שקלי טווח קצר'!C7+'אקסלנס השתלמות פאסיבי -כללי'!C7+'השתלמות פאסיבי - מדדי מניות'!C7+'השתלמות פאסיבי מדדי חול'!C7+'השתלמות פאסיבי - מדדי אג"ח'!C7+'השתלמות פאסיבי מדדי אג"ח עד 25%'!C7</f>
        <v>4454.7945349427118</v>
      </c>
    </row>
    <row r="8" spans="2:4" ht="17.25" thickBot="1" x14ac:dyDescent="0.25">
      <c r="B8" s="5"/>
      <c r="C8" s="20"/>
    </row>
    <row r="9" spans="2:4" ht="17.25" thickBot="1" x14ac:dyDescent="0.25">
      <c r="B9" s="11" t="s">
        <v>4</v>
      </c>
      <c r="C9" s="20"/>
    </row>
    <row r="10" spans="2:4" ht="17.25" thickBot="1" x14ac:dyDescent="0.25">
      <c r="B10" s="5" t="s">
        <v>5</v>
      </c>
      <c r="C10" s="23">
        <f>'אקסלנס השתלמות כללי'!C10+'אקסלנס השתלמות 15%'!C10+'השתלמות אג"ח עד 25% מניות'!C10+'השתלמות אג"ח עד 20% מניות'!C10+'השתלמות אג"ח עד 10% מניות'!C10+'השתלמות אג"ח ללא מניות'!C10+'השתלמות שקלי טווח קצר'!C10+'אקסלנס השתלמות פאסיבי -כללי'!C10+'השתלמות פאסיבי - מדדי מניות'!C10+'השתלמות פאסיבי מדדי חול'!C10+'השתלמות פאסיבי - מדדי אג"ח'!C10+'השתלמות פאסיבי מדדי אג"ח עד 25%'!C10</f>
        <v>0</v>
      </c>
    </row>
    <row r="11" spans="2:4" ht="17.25" thickBot="1" x14ac:dyDescent="0.25">
      <c r="B11" s="5" t="s">
        <v>6</v>
      </c>
      <c r="C11" s="27">
        <f>'אקסלנס השתלמות כללי'!C11+'אקסלנס השתלמות 15%'!C11+'השתלמות אג"ח עד 25% מניות'!C11+'השתלמות אג"ח עד 20% מניות'!C11+'השתלמות אג"ח עד 10% מניות'!C11+'השתלמות אג"ח ללא מניות'!C11+'השתלמות שקלי טווח קצר'!C11+'אקסלנס השתלמות פאסיבי -כללי'!C11+'השתלמות פאסיבי - מדדי מניות'!C11+'השתלמות פאסיבי מדדי חול'!C11+'השתלמות פאסיבי - מדדי אג"ח'!C11+'השתלמות פאסיבי מדדי אג"ח עד 25%'!C11</f>
        <v>1050.2324599999988</v>
      </c>
    </row>
    <row r="12" spans="2:4" ht="17.25" thickBot="1" x14ac:dyDescent="0.25">
      <c r="B12" s="5"/>
      <c r="C12" s="20"/>
    </row>
    <row r="13" spans="2:4" ht="17.25" thickBot="1" x14ac:dyDescent="0.25">
      <c r="B13" s="11" t="s">
        <v>7</v>
      </c>
      <c r="C13" s="20"/>
    </row>
    <row r="14" spans="2:4" ht="26.25" thickBot="1" x14ac:dyDescent="0.25">
      <c r="B14" s="5" t="s">
        <v>8</v>
      </c>
      <c r="C14" s="27">
        <f>'אקסלנס השתלמות כללי'!C14+'אקסלנס השתלמות 15%'!C14+'השתלמות אג"ח עד 25% מניות'!C14+'השתלמות אג"ח עד 20% מניות'!C14+'השתלמות אג"ח עד 10% מניות'!C14+'השתלמות אג"ח ללא מניות'!C14+'השתלמות שקלי טווח קצר'!C14+'אקסלנס השתלמות פאסיבי -כללי'!C14+'השתלמות פאסיבי - מדדי מניות'!C14+'השתלמות פאסיבי מדדי חול'!C14+'השתלמות פאסיבי - מדדי אג"ח'!C14+'השתלמות פאסיבי מדדי אג"ח עד 25%'!C14</f>
        <v>218.15174000000002</v>
      </c>
    </row>
    <row r="15" spans="2:4" ht="17.25" thickBot="1" x14ac:dyDescent="0.25">
      <c r="B15" s="5" t="s">
        <v>9</v>
      </c>
      <c r="C15" s="23">
        <f>'אקסלנס השתלמות כללי'!C15+'אקסלנס השתלמות 15%'!C15+'השתלמות אג"ח עד 25% מניות'!C15+'השתלמות אג"ח עד 20% מניות'!C15+'השתלמות אג"ח עד 10% מניות'!C15+'השתלמות אג"ח ללא מניות'!C15+'השתלמות שקלי טווח קצר'!C15+'אקסלנס השתלמות פאסיבי -כללי'!C15+'השתלמות פאסיבי - מדדי מניות'!C15+'השתלמות פאסיבי מדדי חול'!C15+'השתלמות פאסיבי - מדדי אג"ח'!C15+'השתלמות פאסיבי מדדי אג"ח עד 25%'!C15</f>
        <v>0</v>
      </c>
      <c r="D15" s="21"/>
    </row>
    <row r="16" spans="2:4" ht="17.25" thickBot="1" x14ac:dyDescent="0.25">
      <c r="B16" s="5" t="s">
        <v>10</v>
      </c>
      <c r="C16" s="23">
        <f>'אקסלנס השתלמות כללי'!C16+'אקסלנס השתלמות 15%'!C16+'השתלמות אג"ח עד 25% מניות'!C16+'השתלמות אג"ח עד 20% מניות'!C16+'השתלמות אג"ח עד 10% מניות'!C16+'השתלמות אג"ח ללא מניות'!C16+'השתלמות שקלי טווח קצר'!C16+'אקסלנס השתלמות פאסיבי -כללי'!C16+'השתלמות פאסיבי - מדדי מניות'!C16+'השתלמות פאסיבי מדדי חול'!C16+'השתלמות פאסיבי - מדדי אג"ח'!C16+'השתלמות פאסיבי מדדי אג"ח עד 25%'!C16</f>
        <v>0</v>
      </c>
    </row>
    <row r="17" spans="2:3" ht="17.25" thickBot="1" x14ac:dyDescent="0.25">
      <c r="B17" s="5"/>
      <c r="C17" s="20"/>
    </row>
    <row r="18" spans="2:3" ht="17.25" thickBot="1" x14ac:dyDescent="0.25">
      <c r="B18" s="11" t="s">
        <v>11</v>
      </c>
      <c r="C18" s="20"/>
    </row>
    <row r="19" spans="2:3" ht="17.25" thickBot="1" x14ac:dyDescent="0.25">
      <c r="B19" s="5" t="s">
        <v>12</v>
      </c>
      <c r="C19" s="27">
        <f>'אקסלנס השתלמות כללי'!C19+'אקסלנס השתלמות 15%'!C19+'השתלמות אג"ח עד 25% מניות'!C19+'השתלמות אג"ח עד 20% מניות'!C19+'השתלמות אג"ח עד 10% מניות'!C19+'השתלמות אג"ח ללא מניות'!C19+'השתלמות שקלי טווח קצר'!C19+'אקסלנס השתלמות פאסיבי -כללי'!C19+'השתלמות פאסיבי - מדדי מניות'!C19+'השתלמות פאסיבי מדדי חול'!C19+'השתלמות פאסיבי - מדדי אג"ח'!C19+'השתלמות פאסיבי מדדי אג"ח עד 25%'!C19</f>
        <v>2711.9379016020607</v>
      </c>
    </row>
    <row r="20" spans="2:3" ht="17.25" thickBot="1" x14ac:dyDescent="0.25">
      <c r="B20" s="5" t="s">
        <v>13</v>
      </c>
      <c r="C20" s="27">
        <f>'אקסלנס השתלמות כללי'!C20+'אקסלנס השתלמות 15%'!C20+'השתלמות אג"ח עד 25% מניות'!C20+'השתלמות אג"ח עד 20% מניות'!C20+'השתלמות אג"ח עד 10% מניות'!C20+'השתלמות אג"ח ללא מניות'!C20+'השתלמות שקלי טווח קצר'!C20+'אקסלנס השתלמות פאסיבי -כללי'!C20+'השתלמות פאסיבי - מדדי מניות'!C20+'השתלמות פאסיבי מדדי חול'!C20+'השתלמות פאסיבי - מדדי אג"ח'!C20+'השתלמות פאסיבי מדדי אג"ח עד 25%'!C20</f>
        <v>8738.7061311828511</v>
      </c>
    </row>
    <row r="21" spans="2:3" ht="17.25" thickBot="1" x14ac:dyDescent="0.25">
      <c r="B21" s="5" t="s">
        <v>14</v>
      </c>
      <c r="C21" s="23">
        <f>'אקסלנס השתלמות כללי'!C21+'אקסלנס השתלמות 15%'!C21+'השתלמות אג"ח עד 25% מניות'!C21+'השתלמות אג"ח עד 20% מניות'!C21+'השתלמות אג"ח עד 10% מניות'!C21+'השתלמות אג"ח ללא מניות'!C21+'השתלמות שקלי טווח קצר'!C21+'אקסלנס השתלמות פאסיבי -כללי'!C21+'השתלמות פאסיבי - מדדי מניות'!C21+'השתלמות פאסיבי מדדי חול'!C21+'השתלמות פאסיבי - מדדי אג"ח'!C21+'השתלמות פאסיבי מדדי אג"ח עד 25%'!C21</f>
        <v>0</v>
      </c>
    </row>
    <row r="22" spans="2:3" ht="17.25" thickBot="1" x14ac:dyDescent="0.25">
      <c r="B22" s="5" t="s">
        <v>15</v>
      </c>
      <c r="C22" s="23">
        <f>'אקסלנס השתלמות כללי'!C22+'אקסלנס השתלמות 15%'!C22+'השתלמות אג"ח עד 25% מניות'!C22+'השתלמות אג"ח עד 20% מניות'!C22+'השתלמות אג"ח עד 10% מניות'!C22+'השתלמות אג"ח ללא מניות'!C22+'השתלמות שקלי טווח קצר'!C22+'אקסלנס השתלמות פאסיבי -כללי'!C22+'השתלמות פאסיבי - מדדי מניות'!C22+'השתלמות פאסיבי מדדי חול'!C22+'השתלמות פאסיבי - מדדי אג"ח'!C22+'השתלמות פאסיבי מדדי אג"ח עד 25%'!C22</f>
        <v>0</v>
      </c>
    </row>
    <row r="23" spans="2:3" ht="17.25" thickBot="1" x14ac:dyDescent="0.25">
      <c r="B23" s="5" t="s">
        <v>16</v>
      </c>
      <c r="C23" s="27">
        <f>'אקסלנס השתלמות כללי'!C23+'אקסלנס השתלמות 15%'!C23+'השתלמות אג"ח עד 25% מניות'!C23+'השתלמות אג"ח עד 20% מניות'!C23+'השתלמות אג"ח עד 10% מניות'!C23+'השתלמות אג"ח ללא מניות'!C23+'השתלמות שקלי טווח קצר'!C23+'אקסלנס השתלמות פאסיבי -כללי'!C23+'השתלמות פאסיבי - מדדי מניות'!C23+'השתלמות פאסיבי מדדי חול'!C23+'השתלמות פאסיבי - מדדי אג"ח'!C23+'השתלמות פאסיבי מדדי אג"ח עד 25%'!C23</f>
        <v>-195.31932309261433</v>
      </c>
    </row>
    <row r="24" spans="2:3" ht="17.25" thickBot="1" x14ac:dyDescent="0.25">
      <c r="B24" s="5" t="s">
        <v>17</v>
      </c>
      <c r="C24" s="27">
        <f>'אקסלנס השתלמות כללי'!C24+'אקסלנס השתלמות 15%'!C24+'השתלמות אג"ח עד 25% מניות'!C24+'השתלמות אג"ח עד 20% מניות'!C24+'השתלמות אג"ח עד 10% מניות'!C24+'השתלמות אג"ח ללא מניות'!C24+'השתלמות שקלי טווח קצר'!C24+'אקסלנס השתלמות פאסיבי -כללי'!C24+'השתלמות פאסיבי - מדדי מניות'!C24+'השתלמות פאסיבי מדדי חול'!C24+'השתלמות פאסיבי - מדדי אג"ח'!C24+'השתלמות פאסיבי מדדי אג"ח עד 25%'!C24</f>
        <v>262.28848305229786</v>
      </c>
    </row>
    <row r="25" spans="2:3" ht="17.25" thickBot="1" x14ac:dyDescent="0.25">
      <c r="B25" s="5" t="s">
        <v>18</v>
      </c>
      <c r="C25" s="27">
        <f>'אקסלנס השתלמות כללי'!C25+'אקסלנס השתלמות 15%'!C25+'השתלמות אג"ח עד 25% מניות'!C25+'השתלמות אג"ח עד 20% מניות'!C25+'השתלמות אג"ח עד 10% מניות'!C25+'השתלמות אג"ח ללא מניות'!C25+'השתלמות שקלי טווח קצר'!C25+'אקסלנס השתלמות פאסיבי -כללי'!C25+'השתלמות פאסיבי - מדדי מניות'!C25+'השתלמות פאסיבי מדדי חול'!C25+'השתלמות פאסיבי - מדדי אג"ח'!C25+'השתלמות פאסיבי מדדי אג"ח עד 25%'!C25</f>
        <v>9.079906113905615</v>
      </c>
    </row>
    <row r="26" spans="2:3" ht="17.25" thickBot="1" x14ac:dyDescent="0.25">
      <c r="B26" s="5" t="s">
        <v>19</v>
      </c>
      <c r="C26" s="27">
        <f>'אקסלנס השתלמות כללי'!C26+'אקסלנס השתלמות 15%'!C26+'השתלמות אג"ח עד 25% מניות'!C26+'השתלמות אג"ח עד 20% מניות'!C26+'השתלמות אג"ח עד 10% מניות'!C26+'השתלמות אג"ח ללא מניות'!C26+'השתלמות שקלי טווח קצר'!C26+'אקסלנס השתלמות פאסיבי -כללי'!C26+'השתלמות פאסיבי - מדדי מניות'!C26+'השתלמות פאסיבי מדדי חול'!C26+'השתלמות פאסיבי - מדדי אג"ח'!C26+'השתלמות פאסיבי מדדי אג"ח עד 25%'!C26</f>
        <v>1871.9145526908887</v>
      </c>
    </row>
    <row r="27" spans="2:3" ht="17.25" thickBot="1" x14ac:dyDescent="0.25">
      <c r="B27" s="5"/>
      <c r="C27" s="20"/>
    </row>
    <row r="28" spans="2:3" ht="17.25" thickBot="1" x14ac:dyDescent="0.25">
      <c r="B28" s="11" t="s">
        <v>20</v>
      </c>
      <c r="C28" s="20"/>
    </row>
    <row r="29" spans="2:3" ht="17.25" thickBot="1" x14ac:dyDescent="0.25">
      <c r="B29" s="5" t="s">
        <v>21</v>
      </c>
      <c r="C29" s="23">
        <f>'אקסלנס השתלמות כללי'!C29+'אקסלנס השתלמות 15%'!C29+'השתלמות אג"ח עד 25% מניות'!C29+'השתלמות אג"ח עד 20% מניות'!C29+'השתלמות אג"ח עד 10% מניות'!C29+'השתלמות אג"ח ללא מניות'!C29+'השתלמות שקלי טווח קצר'!C29+'אקסלנס השתלמות פאסיבי -כללי'!C29+'השתלמות פאסיבי - מדדי מניות'!C29+'השתלמות פאסיבי מדדי חול'!C29+'השתלמות פאסיבי - מדדי אג"ח'!C29+'השתלמות פאסיבי מדדי אג"ח עד 25%'!C29</f>
        <v>0</v>
      </c>
    </row>
    <row r="30" spans="2:3" ht="17.25" thickBot="1" x14ac:dyDescent="0.25">
      <c r="B30" s="5" t="s">
        <v>22</v>
      </c>
      <c r="C30" s="23">
        <f>'אקסלנס השתלמות כללי'!C30+'אקסלנס השתלמות 15%'!C30+'השתלמות אג"ח עד 25% מניות'!C30+'השתלמות אג"ח עד 20% מניות'!C30+'השתלמות אג"ח עד 10% מניות'!C30+'השתלמות אג"ח ללא מניות'!C30+'השתלמות שקלי טווח קצר'!C30+'אקסלנס השתלמות פאסיבי -כללי'!C30+'השתלמות פאסיבי - מדדי מניות'!C30+'השתלמות פאסיבי מדדי חול'!C30+'השתלמות פאסיבי - מדדי אג"ח'!C30+'השתלמות פאסיבי מדדי אג"ח עד 25%'!C30</f>
        <v>0</v>
      </c>
    </row>
    <row r="31" spans="2:3" ht="17.25" thickBot="1" x14ac:dyDescent="0.25">
      <c r="B31" s="5"/>
      <c r="C31" s="20"/>
    </row>
    <row r="32" spans="2:3" ht="17.25" thickBot="1" x14ac:dyDescent="0.25">
      <c r="B32" s="11" t="s">
        <v>54</v>
      </c>
      <c r="C32" s="23">
        <f>'אקסלנס השתלמות כללי'!C32+'אקסלנס השתלמות 15%'!C32+'השתלמות אג"ח עד 25% מניות'!C32+'השתלמות אג"ח עד 20% מניות'!C32+'השתלמות אג"ח עד 10% מניות'!C32+'השתלמות אג"ח ללא מניות'!C32+'השתלמות שקלי טווח קצר'!C32+'אקסלנס השתלמות פאסיבי -כללי'!C32+'השתלמות פאסיבי - מדדי מניות'!C32+'השתלמות פאסיבי מדדי חול'!C32+'השתלמות פאסיבי - מדדי אג"ח'!C32+'השתלמות פאסיבי מדדי אג"ח עד 25%'!C32</f>
        <v>19986.097421895774</v>
      </c>
    </row>
    <row r="33" spans="2:3" ht="17.25" thickBot="1" x14ac:dyDescent="0.25">
      <c r="B33" s="12"/>
      <c r="C33" s="20"/>
    </row>
    <row r="34" spans="2:3" ht="17.25" thickBot="1" x14ac:dyDescent="0.25">
      <c r="B34" s="11" t="s">
        <v>23</v>
      </c>
      <c r="C34" s="20"/>
    </row>
    <row r="35" spans="2:3" ht="39" thickBot="1" x14ac:dyDescent="0.25">
      <c r="B35" s="5" t="s">
        <v>60</v>
      </c>
      <c r="C35" s="28">
        <f>(C14+C26+C30+C25+C24+C23+C22+C21+C20+C19)/(10942338224/1000)</f>
        <v>1.2444103913442871E-3</v>
      </c>
    </row>
    <row r="36" spans="2:3" ht="39" thickBot="1" x14ac:dyDescent="0.25">
      <c r="B36" s="5" t="s">
        <v>55</v>
      </c>
      <c r="C36" s="28">
        <f>C32/C38</f>
        <v>1.9362291508199479E-3</v>
      </c>
    </row>
    <row r="37" spans="2:3" ht="17.25" thickBot="1" x14ac:dyDescent="0.25">
      <c r="B37" s="5"/>
      <c r="C37" s="20"/>
    </row>
    <row r="38" spans="2:3" ht="17.25" thickBot="1" x14ac:dyDescent="0.25">
      <c r="B38" s="5" t="s">
        <v>24</v>
      </c>
      <c r="C38" s="23">
        <f>'אקסלנס השתלמות כללי'!C38+'אקסלנס השתלמות 15%'!C38+'השתלמות אג"ח עד 25% מניות'!C38+'השתלמות אג"ח עד 20% מניות'!C38+'השתלמות אג"ח עד 10% מניות'!C38+'השתלמות אג"ח ללא מניות'!C38+'השתלמות שקלי טווח קצר'!C38+'אקסלנס השתלמות פאסיבי -כללי'!C38+'השתלמות פאסיבי - מדדי מניות'!C38+'השתלמות פאסיבי מדדי חול'!C38+'השתלמות פאסיבי - מדדי אג"ח'!C38+'השתלמות פאסיבי מדדי אג"ח עד 25%'!C38</f>
        <v>10322175.66471</v>
      </c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2" workbookViewId="0">
      <selection activeCell="C36" sqref="C36"/>
    </sheetView>
  </sheetViews>
  <sheetFormatPr defaultRowHeight="15" x14ac:dyDescent="0.25"/>
  <cols>
    <col min="2" max="2" width="44.75" style="13" customWidth="1"/>
    <col min="3" max="3" width="27.875" style="7" customWidth="1"/>
  </cols>
  <sheetData>
    <row r="1" spans="2:4" ht="16.5" x14ac:dyDescent="0.25">
      <c r="B1" s="15" t="s">
        <v>85</v>
      </c>
      <c r="C1" s="7" t="s">
        <v>130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>
        <v>10.96206089</v>
      </c>
      <c r="D6" s="40" t="s">
        <v>103</v>
      </c>
    </row>
    <row r="7" spans="2:4" ht="17.25" thickBot="1" x14ac:dyDescent="0.25">
      <c r="B7" s="5" t="s">
        <v>3</v>
      </c>
      <c r="C7" s="27">
        <v>108.78119313100004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>
        <v>5.0261500000000003</v>
      </c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0</v>
      </c>
      <c r="D23" s="40" t="s">
        <v>114</v>
      </c>
    </row>
    <row r="24" spans="2:4" ht="17.25" thickBot="1" x14ac:dyDescent="0.25">
      <c r="B24" s="5" t="s">
        <v>17</v>
      </c>
      <c r="C24" s="27">
        <v>0</v>
      </c>
      <c r="D24" s="40" t="s">
        <v>115</v>
      </c>
    </row>
    <row r="25" spans="2:4" ht="17.25" thickBot="1" x14ac:dyDescent="0.25">
      <c r="B25" s="5" t="s">
        <v>18</v>
      </c>
      <c r="C25" s="23"/>
      <c r="D25" s="40" t="s">
        <v>116</v>
      </c>
    </row>
    <row r="26" spans="2:4" ht="17.25" thickBot="1" x14ac:dyDescent="0.25">
      <c r="B26" s="5" t="s">
        <v>19</v>
      </c>
      <c r="C26" s="27"/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124.76940402100004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(C14+C19+C20+C21+C22+C23+C24+C25+C26+C30)/(267257381/1000)</f>
        <v>0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4.7239962605713493E-4</v>
      </c>
      <c r="D36" s="40" t="s">
        <v>122</v>
      </c>
    </row>
    <row r="37" spans="2:4" ht="15" customHeight="1" thickBot="1" x14ac:dyDescent="0.25">
      <c r="B37" s="5"/>
      <c r="C37" s="8"/>
      <c r="D37" s="40"/>
    </row>
    <row r="38" spans="2:4" ht="15" customHeight="1" thickBot="1" x14ac:dyDescent="0.25">
      <c r="B38" s="5" t="s">
        <v>24</v>
      </c>
      <c r="C38" s="23">
        <v>264118.33782000002</v>
      </c>
      <c r="D38" s="40" t="s">
        <v>123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2" workbookViewId="0">
      <selection activeCell="C36" sqref="C36"/>
    </sheetView>
  </sheetViews>
  <sheetFormatPr defaultRowHeight="15" x14ac:dyDescent="0.25"/>
  <cols>
    <col min="2" max="2" width="40.5" style="13" customWidth="1"/>
    <col min="3" max="3" width="32.25" style="7" customWidth="1"/>
  </cols>
  <sheetData>
    <row r="1" spans="2:4" ht="16.5" x14ac:dyDescent="0.25">
      <c r="B1" s="15" t="s">
        <v>133</v>
      </c>
      <c r="C1" s="7" t="s">
        <v>134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/>
      <c r="D6" s="40" t="s">
        <v>103</v>
      </c>
    </row>
    <row r="7" spans="2:4" ht="17.25" thickBot="1" x14ac:dyDescent="0.25">
      <c r="B7" s="5" t="s">
        <v>3</v>
      </c>
      <c r="C7" s="27">
        <v>224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/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12.58830152734247</v>
      </c>
      <c r="D23" s="40" t="s">
        <v>114</v>
      </c>
    </row>
    <row r="24" spans="2:4" ht="17.25" thickBot="1" x14ac:dyDescent="0.25">
      <c r="B24" s="5" t="s">
        <v>17</v>
      </c>
      <c r="C24" s="27">
        <v>105.0118540501413</v>
      </c>
      <c r="D24" s="40" t="s">
        <v>115</v>
      </c>
    </row>
    <row r="25" spans="2:4" ht="17.25" thickBot="1" x14ac:dyDescent="0.25">
      <c r="B25" s="5" t="s">
        <v>18</v>
      </c>
      <c r="C25" s="23"/>
      <c r="D25" s="40" t="s">
        <v>116</v>
      </c>
    </row>
    <row r="26" spans="2:4" ht="17.25" thickBot="1" x14ac:dyDescent="0.25">
      <c r="B26" s="5" t="s">
        <v>19</v>
      </c>
      <c r="C26" s="23"/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341.60015557748375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(C14+C19+C20+C21+C22+C23+C24+C25+C26+C30)/(695565065/1000)</f>
        <v>1.6907139460416081E-4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1.3600000389490288E-3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3">
        <v>251176.57778999998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18" workbookViewId="0">
      <selection activeCell="C36" sqref="C36"/>
    </sheetView>
  </sheetViews>
  <sheetFormatPr defaultRowHeight="15" x14ac:dyDescent="0.25"/>
  <cols>
    <col min="2" max="2" width="74.875" style="13" bestFit="1" customWidth="1"/>
    <col min="3" max="3" width="41.625" style="7" customWidth="1"/>
  </cols>
  <sheetData>
    <row r="1" spans="2:4" ht="16.5" x14ac:dyDescent="0.25">
      <c r="B1" s="15" t="s">
        <v>86</v>
      </c>
      <c r="C1" s="7" t="s">
        <v>135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/>
      <c r="D6" s="40" t="s">
        <v>103</v>
      </c>
    </row>
    <row r="7" spans="2:4" ht="17.25" thickBot="1" x14ac:dyDescent="0.25">
      <c r="B7" s="5" t="s">
        <v>3</v>
      </c>
      <c r="C7" s="27">
        <v>55.948080000000019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/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17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77.954862402791804</v>
      </c>
      <c r="D23" s="40" t="s">
        <v>114</v>
      </c>
    </row>
    <row r="24" spans="2:4" ht="17.25" thickBot="1" x14ac:dyDescent="0.25">
      <c r="B24" s="5" t="s">
        <v>17</v>
      </c>
      <c r="C24" s="27">
        <v>139.57379155155715</v>
      </c>
      <c r="D24" s="40" t="s">
        <v>115</v>
      </c>
    </row>
    <row r="25" spans="2:4" ht="17.25" thickBot="1" x14ac:dyDescent="0.25">
      <c r="B25" s="5" t="s">
        <v>18</v>
      </c>
      <c r="C25" s="27">
        <v>9.079906113905615</v>
      </c>
      <c r="D25" s="40" t="s">
        <v>116</v>
      </c>
    </row>
    <row r="26" spans="2:4" ht="17.25" thickBot="1" x14ac:dyDescent="0.25">
      <c r="B26" s="5" t="s">
        <v>19</v>
      </c>
      <c r="C26" s="27">
        <v>0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282.55664006825464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(C14+C19+C20+C21+C22+C23+C24+C25+C26+C30)/(153641873/1000)</f>
        <v>1.4749140689547216E-3</v>
      </c>
      <c r="D35" s="40" t="s">
        <v>121</v>
      </c>
    </row>
    <row r="36" spans="2:4" ht="17.25" thickBot="1" x14ac:dyDescent="0.25">
      <c r="B36" s="5" t="s">
        <v>55</v>
      </c>
      <c r="C36" s="32">
        <f>C32/C38</f>
        <v>2.4864671130608849E-3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3">
        <v>113637.795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rightToLeft="1" topLeftCell="A22" workbookViewId="0">
      <selection activeCell="C36" sqref="C36"/>
    </sheetView>
  </sheetViews>
  <sheetFormatPr defaultRowHeight="15" x14ac:dyDescent="0.25"/>
  <cols>
    <col min="2" max="2" width="37.75" style="13" customWidth="1"/>
    <col min="3" max="3" width="35.125" style="7" customWidth="1"/>
  </cols>
  <sheetData>
    <row r="1" spans="2:6" ht="16.5" x14ac:dyDescent="0.25">
      <c r="B1" s="15" t="s">
        <v>138</v>
      </c>
      <c r="C1" s="7" t="s">
        <v>139</v>
      </c>
    </row>
    <row r="2" spans="2:6" x14ac:dyDescent="0.25">
      <c r="B2" s="14"/>
    </row>
    <row r="3" spans="2:6" ht="15.75" thickBot="1" x14ac:dyDescent="0.3">
      <c r="B3" s="1" t="s">
        <v>88</v>
      </c>
    </row>
    <row r="4" spans="2:6" thickBot="1" x14ac:dyDescent="0.25">
      <c r="B4" s="3" t="s">
        <v>80</v>
      </c>
      <c r="C4" s="2" t="s">
        <v>0</v>
      </c>
      <c r="D4" s="38" t="s">
        <v>102</v>
      </c>
    </row>
    <row r="5" spans="2:6" ht="17.25" thickBot="1" x14ac:dyDescent="0.25">
      <c r="B5" s="11" t="s">
        <v>1</v>
      </c>
      <c r="C5" s="8"/>
      <c r="D5" s="39"/>
      <c r="F5" s="34"/>
    </row>
    <row r="6" spans="2:6" ht="17.25" thickBot="1" x14ac:dyDescent="0.25">
      <c r="B6" s="5" t="s">
        <v>2</v>
      </c>
      <c r="C6" s="27"/>
      <c r="D6" s="40" t="s">
        <v>103</v>
      </c>
      <c r="F6" s="35"/>
    </row>
    <row r="7" spans="2:6" ht="17.25" thickBot="1" x14ac:dyDescent="0.25">
      <c r="B7" s="5" t="s">
        <v>3</v>
      </c>
      <c r="C7" s="27">
        <v>5.9724400000000006</v>
      </c>
      <c r="D7" s="40" t="s">
        <v>104</v>
      </c>
      <c r="F7" s="35"/>
    </row>
    <row r="8" spans="2:6" ht="17.25" thickBot="1" x14ac:dyDescent="0.25">
      <c r="B8" s="5"/>
      <c r="C8" s="20"/>
      <c r="D8" s="40"/>
      <c r="F8" s="34"/>
    </row>
    <row r="9" spans="2:6" ht="17.25" thickBot="1" x14ac:dyDescent="0.25">
      <c r="B9" s="11" t="s">
        <v>4</v>
      </c>
      <c r="C9" s="20"/>
      <c r="D9" s="40"/>
      <c r="F9" s="34"/>
    </row>
    <row r="10" spans="2:6" ht="17.25" thickBot="1" x14ac:dyDescent="0.25">
      <c r="B10" s="5" t="s">
        <v>5</v>
      </c>
      <c r="C10" s="23"/>
      <c r="D10" s="40" t="s">
        <v>105</v>
      </c>
    </row>
    <row r="11" spans="2:6" ht="17.25" thickBot="1" x14ac:dyDescent="0.25">
      <c r="B11" s="5" t="s">
        <v>6</v>
      </c>
      <c r="C11" s="27"/>
      <c r="D11" s="40" t="s">
        <v>106</v>
      </c>
    </row>
    <row r="12" spans="2:6" ht="17.25" thickBot="1" x14ac:dyDescent="0.25">
      <c r="B12" s="5"/>
      <c r="C12" s="20"/>
      <c r="D12" s="41"/>
    </row>
    <row r="13" spans="2:6" ht="17.25" thickBot="1" x14ac:dyDescent="0.25">
      <c r="B13" s="11" t="s">
        <v>7</v>
      </c>
      <c r="C13" s="20"/>
      <c r="D13" s="40"/>
    </row>
    <row r="14" spans="2:6" ht="26.25" thickBot="1" x14ac:dyDescent="0.25">
      <c r="B14" s="5" t="s">
        <v>8</v>
      </c>
      <c r="C14" s="23"/>
      <c r="D14" s="40" t="s">
        <v>107</v>
      </c>
    </row>
    <row r="15" spans="2:6" ht="17.25" thickBot="1" x14ac:dyDescent="0.25">
      <c r="B15" s="5" t="s">
        <v>9</v>
      </c>
      <c r="C15" s="23"/>
      <c r="D15" s="40" t="s">
        <v>108</v>
      </c>
    </row>
    <row r="16" spans="2:6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-3.3710201783561725E-2</v>
      </c>
      <c r="D23" s="40" t="s">
        <v>114</v>
      </c>
    </row>
    <row r="24" spans="2:4" ht="17.25" thickBot="1" x14ac:dyDescent="0.25">
      <c r="B24" s="5" t="s">
        <v>17</v>
      </c>
      <c r="C24" s="27">
        <v>1.6270112377871444</v>
      </c>
      <c r="D24" s="40" t="s">
        <v>115</v>
      </c>
    </row>
    <row r="25" spans="2:4" ht="17.25" thickBot="1" x14ac:dyDescent="0.25">
      <c r="B25" s="5" t="s">
        <v>18</v>
      </c>
      <c r="C25" s="27"/>
      <c r="D25" s="40" t="s">
        <v>116</v>
      </c>
    </row>
    <row r="26" spans="2:4" ht="17.25" thickBot="1" x14ac:dyDescent="0.25">
      <c r="B26" s="5" t="s">
        <v>19</v>
      </c>
      <c r="C26" s="27"/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7.5657410360035833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39" thickBot="1" x14ac:dyDescent="0.25">
      <c r="B35" s="5" t="s">
        <v>60</v>
      </c>
      <c r="C35" s="32">
        <f>(C14+C19+C20+C21+C22+C23+C24+C25+C26+C30)/(4903656/1000)</f>
        <v>3.249210458489712E-4</v>
      </c>
      <c r="D35" s="40" t="s">
        <v>121</v>
      </c>
    </row>
    <row r="36" spans="2:4" ht="39" thickBot="1" x14ac:dyDescent="0.25">
      <c r="B36" s="5" t="s">
        <v>55</v>
      </c>
      <c r="C36" s="32">
        <f>C32/C38</f>
        <v>7.3115669856429217E-3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3">
        <v>1034.7632800000001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2" workbookViewId="0">
      <selection activeCell="C36" sqref="C36"/>
    </sheetView>
  </sheetViews>
  <sheetFormatPr defaultRowHeight="15" x14ac:dyDescent="0.25"/>
  <cols>
    <col min="2" max="2" width="37" style="13" customWidth="1"/>
    <col min="3" max="3" width="37.125" style="7" customWidth="1"/>
  </cols>
  <sheetData>
    <row r="1" spans="2:4" ht="16.5" x14ac:dyDescent="0.25">
      <c r="B1" s="15" t="s">
        <v>136</v>
      </c>
      <c r="C1" s="7" t="s">
        <v>137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/>
      <c r="D6" s="40" t="s">
        <v>103</v>
      </c>
    </row>
    <row r="7" spans="2:4" ht="17.25" thickBot="1" x14ac:dyDescent="0.25">
      <c r="B7" s="5" t="s">
        <v>3</v>
      </c>
      <c r="C7" s="27">
        <v>10.798019999999999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/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8"/>
      <c r="D17" s="40"/>
    </row>
    <row r="18" spans="2:4" ht="17.25" thickBot="1" x14ac:dyDescent="0.25">
      <c r="B18" s="11" t="s">
        <v>11</v>
      </c>
      <c r="C18" s="8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0</v>
      </c>
      <c r="D23" s="40" t="s">
        <v>114</v>
      </c>
    </row>
    <row r="24" spans="2:4" ht="17.25" thickBot="1" x14ac:dyDescent="0.25">
      <c r="B24" s="5" t="s">
        <v>17</v>
      </c>
      <c r="C24" s="27">
        <v>0</v>
      </c>
      <c r="D24" s="40" t="s">
        <v>115</v>
      </c>
    </row>
    <row r="25" spans="2:4" ht="17.25" thickBot="1" x14ac:dyDescent="0.25">
      <c r="B25" s="5" t="s">
        <v>18</v>
      </c>
      <c r="C25" s="23"/>
      <c r="D25" s="40" t="s">
        <v>116</v>
      </c>
    </row>
    <row r="26" spans="2:4" ht="17.25" thickBot="1" x14ac:dyDescent="0.25">
      <c r="B26" s="5" t="s">
        <v>19</v>
      </c>
      <c r="C26" s="23"/>
      <c r="D26" s="40" t="s">
        <v>117</v>
      </c>
    </row>
    <row r="27" spans="2:4" ht="17.25" thickBot="1" x14ac:dyDescent="0.25">
      <c r="B27" s="5"/>
      <c r="C27" s="8"/>
      <c r="D27" s="41"/>
    </row>
    <row r="28" spans="2:4" ht="17.25" thickBot="1" x14ac:dyDescent="0.25">
      <c r="B28" s="11" t="s">
        <v>20</v>
      </c>
      <c r="C28" s="8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8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10.798019999999999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39" thickBot="1" x14ac:dyDescent="0.25">
      <c r="B35" s="5" t="s">
        <v>60</v>
      </c>
      <c r="C35" s="32">
        <f>(C14+C19+C20+C21+C22+C23+C24+C25+C26+C30)/(29371894/1000)</f>
        <v>0</v>
      </c>
      <c r="D35" s="40" t="s">
        <v>121</v>
      </c>
    </row>
    <row r="36" spans="2:4" ht="39" thickBot="1" x14ac:dyDescent="0.25">
      <c r="B36" s="5" t="s">
        <v>55</v>
      </c>
      <c r="C36" s="32">
        <f>C32/C38</f>
        <v>1.5790194116928505E-3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6">
        <v>6838.4339800000007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abSelected="1" topLeftCell="A19" workbookViewId="0">
      <selection activeCell="C35" sqref="C35"/>
    </sheetView>
  </sheetViews>
  <sheetFormatPr defaultRowHeight="15" x14ac:dyDescent="0.25"/>
  <cols>
    <col min="2" max="2" width="74.875" style="13" bestFit="1" customWidth="1"/>
    <col min="3" max="3" width="27.875" style="7" customWidth="1"/>
  </cols>
  <sheetData>
    <row r="1" spans="2:4" ht="16.5" x14ac:dyDescent="0.25">
      <c r="B1" s="15" t="s">
        <v>132</v>
      </c>
      <c r="C1" s="7" t="s">
        <v>131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 t="s">
        <v>80</v>
      </c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/>
      <c r="D6" s="40" t="s">
        <v>103</v>
      </c>
    </row>
    <row r="7" spans="2:4" ht="17.25" thickBot="1" x14ac:dyDescent="0.25">
      <c r="B7" s="5" t="s">
        <v>3</v>
      </c>
      <c r="C7" s="27">
        <v>34.234419999999979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/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17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2.3559980041835615</v>
      </c>
      <c r="D23" s="40" t="s">
        <v>114</v>
      </c>
    </row>
    <row r="24" spans="2:4" ht="17.25" thickBot="1" x14ac:dyDescent="0.25">
      <c r="B24" s="5" t="s">
        <v>17</v>
      </c>
      <c r="C24" s="27">
        <v>0.11434864471149316</v>
      </c>
      <c r="D24" s="40" t="s">
        <v>115</v>
      </c>
    </row>
    <row r="25" spans="2:4" ht="17.25" thickBot="1" x14ac:dyDescent="0.25">
      <c r="B25" s="5" t="s">
        <v>18</v>
      </c>
      <c r="C25" s="20"/>
      <c r="D25" s="40" t="s">
        <v>116</v>
      </c>
    </row>
    <row r="26" spans="2:4" ht="17.25" thickBot="1" x14ac:dyDescent="0.25">
      <c r="B26" s="5" t="s">
        <v>19</v>
      </c>
      <c r="C26" s="20"/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36.704766648895031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(C14+C19+C20+C21+C22+C23+C24+C25+C26+C30)/(150116043/1000)</f>
        <v>1.6456246777668226E-5</v>
      </c>
      <c r="D35" s="40" t="s">
        <v>121</v>
      </c>
    </row>
    <row r="36" spans="2:4" ht="17.25" thickBot="1" x14ac:dyDescent="0.25">
      <c r="B36" s="5" t="s">
        <v>55</v>
      </c>
      <c r="C36" s="32">
        <f>C32/C38</f>
        <v>4.8266303780428242E-4</v>
      </c>
      <c r="D36" s="40" t="s">
        <v>122</v>
      </c>
    </row>
    <row r="37" spans="2:4" ht="15" customHeight="1" thickBot="1" x14ac:dyDescent="0.25">
      <c r="B37" s="5"/>
      <c r="C37" s="8"/>
      <c r="D37" s="40"/>
    </row>
    <row r="38" spans="2:4" ht="15" customHeight="1" thickBot="1" x14ac:dyDescent="0.25">
      <c r="B38" s="5" t="s">
        <v>24</v>
      </c>
      <c r="C38" s="23">
        <v>76046.358999999997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1"/>
  <sheetViews>
    <sheetView rightToLeft="1" topLeftCell="A25" workbookViewId="0">
      <selection activeCell="C46" sqref="C46"/>
    </sheetView>
  </sheetViews>
  <sheetFormatPr defaultColWidth="37.25" defaultRowHeight="15" x14ac:dyDescent="0.25"/>
  <cols>
    <col min="1" max="1" width="10.375" customWidth="1"/>
    <col min="2" max="2" width="55" style="9" bestFit="1" customWidth="1"/>
    <col min="3" max="3" width="14.25" style="18" customWidth="1"/>
  </cols>
  <sheetData>
    <row r="1" spans="2:5" ht="16.5" x14ac:dyDescent="0.25">
      <c r="B1" s="15" t="s">
        <v>57</v>
      </c>
    </row>
    <row r="2" spans="2:5" x14ac:dyDescent="0.25">
      <c r="B2" s="14" t="s">
        <v>58</v>
      </c>
    </row>
    <row r="3" spans="2:5" ht="15.75" thickBot="1" x14ac:dyDescent="0.3">
      <c r="B3" s="1" t="s">
        <v>89</v>
      </c>
    </row>
    <row r="4" spans="2:5" thickBot="1" x14ac:dyDescent="0.25">
      <c r="B4" s="3"/>
      <c r="C4" s="19" t="s">
        <v>0</v>
      </c>
    </row>
    <row r="5" spans="2:5" ht="17.25" thickBot="1" x14ac:dyDescent="0.25">
      <c r="B5" s="4" t="s">
        <v>25</v>
      </c>
      <c r="C5" s="20"/>
    </row>
    <row r="6" spans="2:5" ht="17.25" thickBot="1" x14ac:dyDescent="0.25">
      <c r="B6" s="4" t="s">
        <v>26</v>
      </c>
      <c r="C6" s="20"/>
    </row>
    <row r="7" spans="2:5" ht="17.25" thickBot="1" x14ac:dyDescent="0.25">
      <c r="B7" s="5" t="s">
        <v>64</v>
      </c>
      <c r="C7" s="27">
        <v>864</v>
      </c>
      <c r="D7" s="21"/>
      <c r="E7" s="21"/>
    </row>
    <row r="8" spans="2:5" ht="17.25" thickBot="1" x14ac:dyDescent="0.25">
      <c r="B8" s="4" t="s">
        <v>27</v>
      </c>
      <c r="C8" s="20"/>
    </row>
    <row r="9" spans="2:5" ht="17.25" thickBot="1" x14ac:dyDescent="0.25">
      <c r="B9" s="5" t="s">
        <v>61</v>
      </c>
      <c r="C9" s="27">
        <v>263.58515445749998</v>
      </c>
      <c r="D9" s="24"/>
    </row>
    <row r="10" spans="2:5" ht="17.25" thickBot="1" x14ac:dyDescent="0.25">
      <c r="B10" s="10" t="s">
        <v>62</v>
      </c>
      <c r="C10" s="27">
        <v>179.86264497008338</v>
      </c>
      <c r="D10" s="24"/>
    </row>
    <row r="11" spans="2:5" ht="17.25" thickBot="1" x14ac:dyDescent="0.25">
      <c r="B11" s="10" t="s">
        <v>78</v>
      </c>
      <c r="C11" s="27">
        <v>275.80838602251401</v>
      </c>
      <c r="D11" s="24"/>
    </row>
    <row r="12" spans="2:5" ht="17.25" thickBot="1" x14ac:dyDescent="0.25">
      <c r="B12" s="10" t="s">
        <v>92</v>
      </c>
      <c r="C12" s="27">
        <v>159.02711763489637</v>
      </c>
      <c r="D12" s="24"/>
    </row>
    <row r="13" spans="2:5" ht="15.75" customHeight="1" thickBot="1" x14ac:dyDescent="0.25">
      <c r="B13" s="10" t="s">
        <v>63</v>
      </c>
      <c r="C13" s="27">
        <v>3370.688909999998</v>
      </c>
      <c r="D13" s="37"/>
      <c r="E13" s="21"/>
    </row>
    <row r="14" spans="2:5" ht="15.75" customHeight="1" thickBot="1" x14ac:dyDescent="0.25">
      <c r="B14" s="10" t="s">
        <v>65</v>
      </c>
      <c r="C14" s="27">
        <v>207</v>
      </c>
      <c r="D14" s="24"/>
      <c r="E14" s="21"/>
    </row>
    <row r="15" spans="2:5" ht="17.25" thickBot="1" x14ac:dyDescent="0.25">
      <c r="B15" s="4" t="s">
        <v>28</v>
      </c>
      <c r="C15" s="29">
        <f>C7+C9+C10+C11+C12+C13+C14</f>
        <v>5319.9722130849914</v>
      </c>
      <c r="E15" s="30"/>
    </row>
    <row r="16" spans="2:5" ht="17.25" thickBot="1" x14ac:dyDescent="0.25">
      <c r="B16" s="11"/>
      <c r="C16" s="20"/>
    </row>
    <row r="17" spans="2:3" ht="17.25" thickBot="1" x14ac:dyDescent="0.25">
      <c r="B17" s="4" t="s">
        <v>29</v>
      </c>
      <c r="C17" s="20"/>
    </row>
    <row r="18" spans="2:3" ht="16.5" customHeight="1" thickBot="1" x14ac:dyDescent="0.25">
      <c r="B18" s="4" t="s">
        <v>26</v>
      </c>
      <c r="C18" s="20"/>
    </row>
    <row r="19" spans="2:3" ht="17.25" thickBot="1" x14ac:dyDescent="0.25">
      <c r="B19" s="4" t="s">
        <v>27</v>
      </c>
      <c r="C19" s="20"/>
    </row>
    <row r="20" spans="2:3" ht="17.25" thickBot="1" x14ac:dyDescent="0.25">
      <c r="B20" s="5" t="s">
        <v>63</v>
      </c>
      <c r="C20" s="27">
        <f>'נספח 1'!C11</f>
        <v>1050.2324599999988</v>
      </c>
    </row>
    <row r="21" spans="2:3" ht="17.25" thickBot="1" x14ac:dyDescent="0.25">
      <c r="B21" s="4" t="s">
        <v>30</v>
      </c>
      <c r="C21" s="29">
        <f>C20</f>
        <v>1050.2324599999988</v>
      </c>
    </row>
    <row r="22" spans="2:3" ht="17.25" thickBot="1" x14ac:dyDescent="0.25">
      <c r="B22" s="5"/>
      <c r="C22" s="20"/>
    </row>
    <row r="23" spans="2:3" ht="17.25" thickBot="1" x14ac:dyDescent="0.25">
      <c r="B23" s="4" t="s">
        <v>31</v>
      </c>
      <c r="C23" s="20"/>
    </row>
    <row r="24" spans="2:3" ht="17.25" thickBot="1" x14ac:dyDescent="0.25">
      <c r="B24" s="4" t="s">
        <v>32</v>
      </c>
      <c r="C24" s="29">
        <v>218151.74</v>
      </c>
    </row>
    <row r="25" spans="2:3" ht="17.25" thickBot="1" x14ac:dyDescent="0.25">
      <c r="B25" s="4"/>
      <c r="C25" s="20"/>
    </row>
    <row r="26" spans="2:3" ht="17.25" thickBot="1" x14ac:dyDescent="0.25">
      <c r="B26" s="4" t="s">
        <v>33</v>
      </c>
      <c r="C26" s="20"/>
    </row>
    <row r="27" spans="2:3" ht="17.25" thickBot="1" x14ac:dyDescent="0.25">
      <c r="B27" s="4" t="s">
        <v>34</v>
      </c>
      <c r="C27" s="23"/>
    </row>
    <row r="28" spans="2:3" ht="17.25" thickBot="1" x14ac:dyDescent="0.25">
      <c r="B28" s="5"/>
      <c r="C28" s="20"/>
    </row>
    <row r="29" spans="2:3" ht="17.25" thickBot="1" x14ac:dyDescent="0.25">
      <c r="B29" s="4" t="s">
        <v>35</v>
      </c>
      <c r="C29" s="20"/>
    </row>
    <row r="30" spans="2:3" ht="17.25" thickBot="1" x14ac:dyDescent="0.25">
      <c r="B30" s="5" t="s">
        <v>77</v>
      </c>
      <c r="C30" s="23"/>
    </row>
    <row r="31" spans="2:3" ht="17.25" thickBot="1" x14ac:dyDescent="0.25">
      <c r="B31" s="4" t="s">
        <v>36</v>
      </c>
      <c r="C31" s="20"/>
    </row>
    <row r="32" spans="2:3" ht="17.25" thickBot="1" x14ac:dyDescent="0.25">
      <c r="B32" s="5"/>
      <c r="C32" s="20"/>
    </row>
    <row r="33" spans="2:5" ht="17.25" thickBot="1" x14ac:dyDescent="0.25">
      <c r="B33" s="4" t="s">
        <v>37</v>
      </c>
      <c r="C33" s="20"/>
    </row>
    <row r="34" spans="2:5" ht="17.25" thickBot="1" x14ac:dyDescent="0.25">
      <c r="B34" s="4" t="s">
        <v>38</v>
      </c>
      <c r="C34" s="23">
        <v>0</v>
      </c>
    </row>
    <row r="35" spans="2:5" ht="17.25" thickBot="1" x14ac:dyDescent="0.25">
      <c r="B35" s="5"/>
      <c r="C35" s="20"/>
    </row>
    <row r="36" spans="2:5" ht="17.25" thickBot="1" x14ac:dyDescent="0.25">
      <c r="B36" s="4" t="s">
        <v>39</v>
      </c>
      <c r="C36" s="23">
        <f>C21+C15+C24</f>
        <v>224521.94467308497</v>
      </c>
    </row>
    <row r="37" spans="2:5" ht="17.25" thickBot="1" x14ac:dyDescent="0.25">
      <c r="B37" s="4" t="s">
        <v>40</v>
      </c>
      <c r="C37" s="22">
        <f>'נספח 1'!C38</f>
        <v>10322175.66471</v>
      </c>
    </row>
    <row r="41" spans="2:5" x14ac:dyDescent="0.25">
      <c r="E41" s="21"/>
    </row>
  </sheetData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rightToLeft="1" topLeftCell="A40" workbookViewId="0">
      <selection activeCell="C61" sqref="C61"/>
    </sheetView>
  </sheetViews>
  <sheetFormatPr defaultColWidth="28.875" defaultRowHeight="15" x14ac:dyDescent="0.25"/>
  <cols>
    <col min="1" max="1" width="8.625" customWidth="1"/>
    <col min="2" max="2" width="32.875" style="9" customWidth="1"/>
    <col min="3" max="3" width="28.875" style="18"/>
  </cols>
  <sheetData>
    <row r="1" spans="2:4" ht="16.5" x14ac:dyDescent="0.25">
      <c r="B1" s="15" t="s">
        <v>57</v>
      </c>
    </row>
    <row r="2" spans="2:4" x14ac:dyDescent="0.25">
      <c r="B2" s="14" t="s">
        <v>58</v>
      </c>
    </row>
    <row r="3" spans="2:4" ht="15.75" thickBot="1" x14ac:dyDescent="0.3">
      <c r="B3" s="1" t="s">
        <v>90</v>
      </c>
    </row>
    <row r="4" spans="2:4" thickBot="1" x14ac:dyDescent="0.25">
      <c r="B4" s="3"/>
      <c r="C4" s="19" t="s">
        <v>0</v>
      </c>
    </row>
    <row r="5" spans="2:4" ht="17.25" thickBot="1" x14ac:dyDescent="0.25">
      <c r="B5" s="4" t="s">
        <v>68</v>
      </c>
      <c r="C5" s="20"/>
    </row>
    <row r="6" spans="2:4" ht="17.25" thickBot="1" x14ac:dyDescent="0.25">
      <c r="B6" s="10" t="s">
        <v>69</v>
      </c>
      <c r="C6" s="27">
        <v>881.93036583142577</v>
      </c>
    </row>
    <row r="7" spans="2:4" ht="15.75" customHeight="1" thickBot="1" x14ac:dyDescent="0.25">
      <c r="B7" s="5" t="s">
        <v>70</v>
      </c>
      <c r="C7" s="27">
        <v>7856.7757653514236</v>
      </c>
      <c r="D7" s="24"/>
    </row>
    <row r="8" spans="2:4" ht="15.75" customHeight="1" thickBot="1" x14ac:dyDescent="0.25">
      <c r="B8" s="4" t="s">
        <v>67</v>
      </c>
      <c r="C8" s="27"/>
      <c r="D8" s="24"/>
    </row>
    <row r="9" spans="2:4" ht="15.75" customHeight="1" thickBot="1" x14ac:dyDescent="0.25">
      <c r="B9" s="10" t="s">
        <v>71</v>
      </c>
      <c r="C9" s="27">
        <v>314.71529249999998</v>
      </c>
      <c r="D9" s="24"/>
    </row>
    <row r="10" spans="2:4" ht="15.75" customHeight="1" thickBot="1" x14ac:dyDescent="0.25">
      <c r="B10" s="10" t="s">
        <v>72</v>
      </c>
      <c r="C10" s="27">
        <v>300.7651265693836</v>
      </c>
      <c r="D10" s="24"/>
    </row>
    <row r="11" spans="2:4" ht="15.75" customHeight="1" thickBot="1" x14ac:dyDescent="0.25">
      <c r="B11" s="10" t="s">
        <v>73</v>
      </c>
      <c r="C11" s="27">
        <v>174.75059999999127</v>
      </c>
      <c r="D11" s="24"/>
    </row>
    <row r="12" spans="2:4" ht="15.75" customHeight="1" thickBot="1" x14ac:dyDescent="0.25">
      <c r="B12" s="10" t="s">
        <v>74</v>
      </c>
      <c r="C12" s="27">
        <v>243.99900000000002</v>
      </c>
      <c r="D12" s="24"/>
    </row>
    <row r="13" spans="2:4" ht="15.75" customHeight="1" thickBot="1" x14ac:dyDescent="0.25">
      <c r="B13" s="10" t="s">
        <v>75</v>
      </c>
      <c r="C13" s="27">
        <v>466.09740625000012</v>
      </c>
      <c r="D13" s="24"/>
    </row>
    <row r="14" spans="2:4" ht="15.75" customHeight="1" thickBot="1" x14ac:dyDescent="0.25">
      <c r="B14" s="10" t="s">
        <v>76</v>
      </c>
      <c r="C14" s="27">
        <v>826</v>
      </c>
      <c r="D14" s="24"/>
    </row>
    <row r="15" spans="2:4" ht="15.75" customHeight="1" thickBot="1" x14ac:dyDescent="0.25">
      <c r="B15" s="10" t="s">
        <v>65</v>
      </c>
      <c r="C15" s="27">
        <v>385.61047628268506</v>
      </c>
      <c r="D15" s="24"/>
    </row>
    <row r="16" spans="2:4" ht="17.25" thickBot="1" x14ac:dyDescent="0.25">
      <c r="B16" s="4" t="s">
        <v>41</v>
      </c>
      <c r="C16" s="23">
        <f>SUM(C6:C15)</f>
        <v>11450.64403278491</v>
      </c>
    </row>
    <row r="17" spans="1:4" ht="17.25" thickBot="1" x14ac:dyDescent="0.25">
      <c r="B17" s="5"/>
      <c r="C17" s="20"/>
    </row>
    <row r="18" spans="1:4" ht="17.25" thickBot="1" x14ac:dyDescent="0.25">
      <c r="B18" s="4" t="s">
        <v>42</v>
      </c>
      <c r="C18" s="23">
        <v>0</v>
      </c>
    </row>
    <row r="19" spans="1:4" ht="17.25" thickBot="1" x14ac:dyDescent="0.25">
      <c r="B19" s="4" t="s">
        <v>43</v>
      </c>
      <c r="C19" s="20">
        <v>0</v>
      </c>
    </row>
    <row r="20" spans="1:4" ht="17.25" thickBot="1" x14ac:dyDescent="0.25">
      <c r="B20" s="5"/>
      <c r="C20" s="20"/>
    </row>
    <row r="21" spans="1:4" ht="17.25" thickBot="1" x14ac:dyDescent="0.25">
      <c r="B21" s="4" t="s">
        <v>44</v>
      </c>
      <c r="C21" s="20">
        <v>0</v>
      </c>
    </row>
    <row r="22" spans="1:4" ht="17.25" thickBot="1" x14ac:dyDescent="0.25">
      <c r="B22" s="4" t="s">
        <v>45</v>
      </c>
      <c r="C22" s="20">
        <v>0</v>
      </c>
    </row>
    <row r="23" spans="1:4" ht="17.25" thickBot="1" x14ac:dyDescent="0.25">
      <c r="B23" s="5"/>
      <c r="C23" s="20"/>
    </row>
    <row r="24" spans="1:4" ht="14.25" customHeight="1" thickBot="1" x14ac:dyDescent="0.25">
      <c r="B24" s="6" t="s">
        <v>46</v>
      </c>
      <c r="C24" s="20"/>
    </row>
    <row r="25" spans="1:4" ht="17.25" thickBot="1" x14ac:dyDescent="0.25">
      <c r="B25" s="4" t="s">
        <v>47</v>
      </c>
      <c r="C25" s="20"/>
    </row>
    <row r="26" spans="1:4" ht="17.25" thickBot="1" x14ac:dyDescent="0.25">
      <c r="B26" s="4" t="s">
        <v>93</v>
      </c>
      <c r="C26" s="27">
        <v>3.3297491303202742</v>
      </c>
    </row>
    <row r="27" spans="1:4" ht="17.25" thickBot="1" x14ac:dyDescent="0.25">
      <c r="B27" s="4" t="s">
        <v>94</v>
      </c>
      <c r="C27" s="27">
        <v>5.7501569835853417</v>
      </c>
    </row>
    <row r="28" spans="1:4" ht="17.25" thickBot="1" x14ac:dyDescent="0.25">
      <c r="B28" s="4" t="s">
        <v>48</v>
      </c>
      <c r="C28" s="23"/>
    </row>
    <row r="29" spans="1:4" ht="17.25" thickBot="1" x14ac:dyDescent="0.25">
      <c r="A29" s="17"/>
      <c r="B29" s="10" t="s">
        <v>95</v>
      </c>
      <c r="C29" s="27">
        <v>217.08537819418353</v>
      </c>
      <c r="D29" s="24"/>
    </row>
    <row r="30" spans="1:4" ht="17.25" thickBot="1" x14ac:dyDescent="0.25">
      <c r="A30" s="25"/>
      <c r="B30" s="10" t="s">
        <v>91</v>
      </c>
      <c r="C30" s="27">
        <v>248.81465827115142</v>
      </c>
      <c r="D30" s="24"/>
    </row>
    <row r="31" spans="1:4" ht="17.25" thickBot="1" x14ac:dyDescent="0.25">
      <c r="A31" s="25"/>
      <c r="B31" s="10" t="s">
        <v>96</v>
      </c>
      <c r="C31" s="27">
        <v>407.77170491251837</v>
      </c>
      <c r="D31" s="24"/>
    </row>
    <row r="32" spans="1:4" ht="17.25" thickBot="1" x14ac:dyDescent="0.25">
      <c r="A32" s="25"/>
      <c r="B32" s="10" t="s">
        <v>97</v>
      </c>
      <c r="C32" s="27">
        <v>189.71865100429363</v>
      </c>
      <c r="D32" s="24"/>
    </row>
    <row r="33" spans="1:5" ht="17.25" thickBot="1" x14ac:dyDescent="0.25">
      <c r="A33" s="25"/>
      <c r="B33" s="10" t="s">
        <v>98</v>
      </c>
      <c r="C33" s="27">
        <v>110.58971741773131</v>
      </c>
      <c r="D33" s="24"/>
    </row>
    <row r="34" spans="1:5" ht="17.25" thickBot="1" x14ac:dyDescent="0.25">
      <c r="A34" s="25"/>
      <c r="B34" s="10" t="s">
        <v>87</v>
      </c>
      <c r="C34" s="27">
        <v>371.73934313604946</v>
      </c>
      <c r="D34" s="24"/>
    </row>
    <row r="35" spans="1:5" ht="17.25" thickBot="1" x14ac:dyDescent="0.25">
      <c r="A35" s="25"/>
      <c r="B35" s="10" t="s">
        <v>99</v>
      </c>
      <c r="C35" s="27">
        <v>162.05800779432809</v>
      </c>
      <c r="D35" s="24"/>
    </row>
    <row r="36" spans="1:5" ht="17.25" thickBot="1" x14ac:dyDescent="0.25">
      <c r="B36" s="10" t="s">
        <v>65</v>
      </c>
      <c r="C36" s="27">
        <v>164.13624415837407</v>
      </c>
      <c r="D36" s="24"/>
    </row>
    <row r="37" spans="1:5" ht="17.25" thickBot="1" x14ac:dyDescent="0.25">
      <c r="B37" s="4" t="s">
        <v>49</v>
      </c>
      <c r="C37" s="27">
        <f>SUM(C28:C36)</f>
        <v>1871.9137048886298</v>
      </c>
      <c r="D37" s="24"/>
    </row>
    <row r="38" spans="1:5" ht="17.25" thickBot="1" x14ac:dyDescent="0.25">
      <c r="B38" s="5"/>
      <c r="C38" s="20"/>
      <c r="D38" s="24"/>
    </row>
    <row r="39" spans="1:5" ht="17.25" thickBot="1" x14ac:dyDescent="0.25">
      <c r="B39" s="4" t="s">
        <v>50</v>
      </c>
      <c r="C39" s="20"/>
      <c r="D39" s="24"/>
    </row>
    <row r="40" spans="1:5" ht="17.25" thickBot="1" x14ac:dyDescent="0.25">
      <c r="B40" s="4" t="s">
        <v>51</v>
      </c>
      <c r="C40" s="20"/>
      <c r="D40" s="24"/>
    </row>
    <row r="41" spans="1:5" ht="17.25" thickBot="1" x14ac:dyDescent="0.25">
      <c r="B41" s="10" t="s">
        <v>56</v>
      </c>
      <c r="C41" s="27">
        <v>51.168280965509609</v>
      </c>
      <c r="D41" s="24"/>
    </row>
    <row r="42" spans="1:5" ht="17.25" thickBot="1" x14ac:dyDescent="0.25">
      <c r="B42" s="10"/>
      <c r="C42" s="27"/>
      <c r="D42" s="24"/>
    </row>
    <row r="43" spans="1:5" ht="17.25" thickBot="1" x14ac:dyDescent="0.25">
      <c r="B43" s="5" t="s">
        <v>70</v>
      </c>
      <c r="C43" s="44">
        <v>-246.48760405812405</v>
      </c>
      <c r="D43" s="24"/>
    </row>
    <row r="44" spans="1:5" ht="17.25" thickBot="1" x14ac:dyDescent="0.25">
      <c r="B44" s="4" t="s">
        <v>52</v>
      </c>
      <c r="C44" s="27"/>
      <c r="D44" s="24"/>
    </row>
    <row r="45" spans="1:5" ht="17.25" thickBot="1" x14ac:dyDescent="0.25">
      <c r="B45" s="10" t="s">
        <v>100</v>
      </c>
      <c r="C45" s="27">
        <v>34.663635248036641</v>
      </c>
      <c r="D45" s="24"/>
    </row>
    <row r="46" spans="1:5" ht="17.25" thickBot="1" x14ac:dyDescent="0.25">
      <c r="A46" s="16"/>
      <c r="B46" s="10" t="s">
        <v>79</v>
      </c>
      <c r="C46" s="27">
        <v>33.171032978196493</v>
      </c>
      <c r="D46" s="24"/>
    </row>
    <row r="47" spans="1:5" ht="17.25" thickBot="1" x14ac:dyDescent="0.25">
      <c r="A47" s="16"/>
      <c r="B47" s="10" t="s">
        <v>101</v>
      </c>
      <c r="C47" s="27">
        <v>194.45381482606479</v>
      </c>
      <c r="D47" s="24"/>
      <c r="E47" s="24"/>
    </row>
    <row r="48" spans="1:5" ht="17.25" thickBot="1" x14ac:dyDescent="0.25">
      <c r="B48" s="10" t="s">
        <v>65</v>
      </c>
      <c r="C48" s="23"/>
      <c r="D48" s="24"/>
    </row>
    <row r="49" spans="2:4" ht="17.25" thickBot="1" x14ac:dyDescent="0.25">
      <c r="B49" s="4" t="s">
        <v>66</v>
      </c>
      <c r="C49" s="36">
        <f>SUM(C41:C48)</f>
        <v>66.969159959683466</v>
      </c>
      <c r="D49" s="24"/>
    </row>
    <row r="50" spans="2:4" ht="17.25" thickBot="1" x14ac:dyDescent="0.25">
      <c r="B50" s="4" t="s">
        <v>53</v>
      </c>
      <c r="C50" s="31">
        <f>C49+C37+C16</f>
        <v>13389.526897633225</v>
      </c>
      <c r="D50" s="24"/>
    </row>
    <row r="51" spans="2:4" ht="17.25" thickBot="1" x14ac:dyDescent="0.25">
      <c r="B51" s="4" t="s">
        <v>40</v>
      </c>
      <c r="C51" s="23">
        <f>'נספח 1'!C38</f>
        <v>10322175.66471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rightToLeft="1" topLeftCell="A28" workbookViewId="0">
      <selection activeCell="C36" sqref="C36"/>
    </sheetView>
  </sheetViews>
  <sheetFormatPr defaultRowHeight="15" x14ac:dyDescent="0.25"/>
  <cols>
    <col min="2" max="2" width="47.25" style="13" customWidth="1"/>
    <col min="3" max="3" width="32.875" style="7" customWidth="1"/>
    <col min="4" max="4" width="8.25" bestFit="1" customWidth="1"/>
    <col min="5" max="5" width="9" style="33"/>
  </cols>
  <sheetData>
    <row r="1" spans="2:5" ht="16.5" x14ac:dyDescent="0.25">
      <c r="B1" s="15" t="s">
        <v>124</v>
      </c>
      <c r="C1" s="7" t="s">
        <v>125</v>
      </c>
    </row>
    <row r="2" spans="2:5" x14ac:dyDescent="0.25">
      <c r="B2" s="14"/>
    </row>
    <row r="3" spans="2:5" ht="15.75" thickBot="1" x14ac:dyDescent="0.3">
      <c r="B3" s="1" t="s">
        <v>88</v>
      </c>
    </row>
    <row r="4" spans="2:5" ht="60.75" customHeight="1" thickBot="1" x14ac:dyDescent="0.25">
      <c r="B4" s="3"/>
      <c r="C4" s="2" t="s">
        <v>0</v>
      </c>
      <c r="D4" s="38" t="s">
        <v>102</v>
      </c>
      <c r="E4" s="42"/>
    </row>
    <row r="5" spans="2:5" ht="21" customHeight="1" thickBot="1" x14ac:dyDescent="0.25">
      <c r="B5" s="11" t="s">
        <v>1</v>
      </c>
      <c r="C5" s="8"/>
      <c r="D5" s="39"/>
    </row>
    <row r="6" spans="2:5" ht="21" customHeight="1" thickBot="1" x14ac:dyDescent="0.25">
      <c r="B6" s="5" t="s">
        <v>2</v>
      </c>
      <c r="C6" s="27">
        <v>506.31383792917973</v>
      </c>
      <c r="D6" s="40" t="s">
        <v>103</v>
      </c>
    </row>
    <row r="7" spans="2:5" ht="17.25" thickBot="1" x14ac:dyDescent="0.25">
      <c r="B7" s="5" t="s">
        <v>3</v>
      </c>
      <c r="C7" s="27">
        <v>2518.443132906039</v>
      </c>
      <c r="D7" s="40" t="s">
        <v>104</v>
      </c>
    </row>
    <row r="8" spans="2:5" ht="17.25" thickBot="1" x14ac:dyDescent="0.25">
      <c r="B8" s="5"/>
      <c r="C8" s="20"/>
      <c r="D8" s="40"/>
    </row>
    <row r="9" spans="2:5" ht="17.25" thickBot="1" x14ac:dyDescent="0.25">
      <c r="B9" s="11" t="s">
        <v>4</v>
      </c>
      <c r="C9" s="20"/>
      <c r="D9" s="40"/>
    </row>
    <row r="10" spans="2:5" ht="17.25" thickBot="1" x14ac:dyDescent="0.25">
      <c r="B10" s="5" t="s">
        <v>5</v>
      </c>
      <c r="C10" s="23"/>
      <c r="D10" s="40" t="s">
        <v>105</v>
      </c>
    </row>
    <row r="11" spans="2:5" ht="17.25" thickBot="1" x14ac:dyDescent="0.25">
      <c r="B11" s="5" t="s">
        <v>6</v>
      </c>
      <c r="C11" s="27">
        <v>600.41641999999899</v>
      </c>
      <c r="D11" s="40" t="s">
        <v>106</v>
      </c>
    </row>
    <row r="12" spans="2:5" ht="17.25" thickBot="1" x14ac:dyDescent="0.25">
      <c r="B12" s="5"/>
      <c r="C12" s="20"/>
      <c r="D12" s="41"/>
    </row>
    <row r="13" spans="2:5" ht="17.25" thickBot="1" x14ac:dyDescent="0.25">
      <c r="B13" s="11" t="s">
        <v>7</v>
      </c>
      <c r="C13" s="20"/>
      <c r="D13" s="40"/>
    </row>
    <row r="14" spans="2:5" ht="26.25" thickBot="1" x14ac:dyDescent="0.25">
      <c r="B14" s="5" t="s">
        <v>8</v>
      </c>
      <c r="C14" s="27">
        <v>160.68870000000001</v>
      </c>
      <c r="D14" s="40" t="s">
        <v>107</v>
      </c>
    </row>
    <row r="15" spans="2:5" ht="17.25" thickBot="1" x14ac:dyDescent="0.25">
      <c r="B15" s="5" t="s">
        <v>9</v>
      </c>
      <c r="C15" s="23"/>
      <c r="D15" s="40" t="s">
        <v>108</v>
      </c>
    </row>
    <row r="16" spans="2:5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7">
        <v>2146.3014380819154</v>
      </c>
      <c r="D19" s="40" t="s">
        <v>110</v>
      </c>
    </row>
    <row r="20" spans="2:4" ht="17.25" thickBot="1" x14ac:dyDescent="0.25">
      <c r="B20" s="5" t="s">
        <v>13</v>
      </c>
      <c r="C20" s="27">
        <v>7222.6335549558853</v>
      </c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43">
        <v>-247.82627779207675</v>
      </c>
      <c r="D23" s="40" t="s">
        <v>114</v>
      </c>
    </row>
    <row r="24" spans="2:4" ht="17.25" thickBot="1" x14ac:dyDescent="0.25">
      <c r="B24" s="5" t="s">
        <v>17</v>
      </c>
      <c r="C24" s="27">
        <v>12.590403324407806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1296.6738876349223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14216.235097040271</v>
      </c>
      <c r="D32" s="40" t="s">
        <v>120</v>
      </c>
    </row>
    <row r="33" spans="1:4" ht="17.25" thickBot="1" x14ac:dyDescent="0.25">
      <c r="B33" s="12"/>
      <c r="C33" s="8"/>
      <c r="D33" s="40"/>
    </row>
    <row r="34" spans="1:4" ht="17.25" thickBot="1" x14ac:dyDescent="0.25">
      <c r="B34" s="11" t="s">
        <v>23</v>
      </c>
      <c r="C34" s="8"/>
      <c r="D34" s="40"/>
    </row>
    <row r="35" spans="1:4" ht="26.25" thickBot="1" x14ac:dyDescent="0.25">
      <c r="B35" s="5" t="s">
        <v>60</v>
      </c>
      <c r="C35" s="32">
        <f>(C14+C19+C20+C21+C22+C23+C24+C25+C26+C30)/(5348308641/1000)</f>
        <v>1.9802637463766097E-3</v>
      </c>
      <c r="D35" s="40" t="s">
        <v>121</v>
      </c>
    </row>
    <row r="36" spans="1:4" ht="26.25" thickBot="1" x14ac:dyDescent="0.25">
      <c r="B36" s="5" t="s">
        <v>55</v>
      </c>
      <c r="C36" s="32">
        <f>C32/C38</f>
        <v>2.6487790432141241E-3</v>
      </c>
      <c r="D36" s="40" t="s">
        <v>122</v>
      </c>
    </row>
    <row r="37" spans="1:4" ht="15" customHeight="1" thickBot="1" x14ac:dyDescent="0.25">
      <c r="B37" s="5"/>
      <c r="C37" s="8"/>
      <c r="D37" s="40"/>
    </row>
    <row r="38" spans="1:4" ht="15" customHeight="1" thickBot="1" x14ac:dyDescent="0.25">
      <c r="B38" s="5" t="s">
        <v>24</v>
      </c>
      <c r="C38" s="23">
        <v>5367089.8421899993</v>
      </c>
      <c r="D38" s="40" t="s">
        <v>123</v>
      </c>
    </row>
    <row r="46" spans="1:4" x14ac:dyDescent="0.25">
      <c r="A46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20" workbookViewId="0">
      <selection activeCell="C36" sqref="C36"/>
    </sheetView>
  </sheetViews>
  <sheetFormatPr defaultRowHeight="15" x14ac:dyDescent="0.25"/>
  <cols>
    <col min="2" max="2" width="44.25" style="13" customWidth="1"/>
    <col min="3" max="3" width="21" style="7" customWidth="1"/>
  </cols>
  <sheetData>
    <row r="1" spans="2:5" ht="16.5" x14ac:dyDescent="0.25">
      <c r="B1" s="15" t="s">
        <v>83</v>
      </c>
      <c r="C1" s="7" t="s">
        <v>128</v>
      </c>
    </row>
    <row r="2" spans="2:5" x14ac:dyDescent="0.25">
      <c r="B2" s="14"/>
    </row>
    <row r="3" spans="2:5" ht="15.75" thickBot="1" x14ac:dyDescent="0.3">
      <c r="B3" s="1" t="s">
        <v>88</v>
      </c>
    </row>
    <row r="4" spans="2:5" thickBot="1" x14ac:dyDescent="0.25">
      <c r="B4" s="3"/>
      <c r="C4" s="2" t="s">
        <v>0</v>
      </c>
      <c r="D4" s="38" t="s">
        <v>102</v>
      </c>
    </row>
    <row r="5" spans="2:5" ht="17.25" thickBot="1" x14ac:dyDescent="0.25">
      <c r="B5" s="11" t="s">
        <v>1</v>
      </c>
      <c r="C5" s="8"/>
      <c r="D5" s="39"/>
    </row>
    <row r="6" spans="2:5" ht="17.25" thickBot="1" x14ac:dyDescent="0.25">
      <c r="B6" s="5" t="s">
        <v>2</v>
      </c>
      <c r="C6" s="27">
        <v>244.45375801399993</v>
      </c>
      <c r="D6" s="40" t="s">
        <v>103</v>
      </c>
    </row>
    <row r="7" spans="2:5" ht="17.25" thickBot="1" x14ac:dyDescent="0.25">
      <c r="B7" s="5" t="s">
        <v>3</v>
      </c>
      <c r="C7" s="27">
        <v>963.13809179886198</v>
      </c>
      <c r="D7" s="40" t="s">
        <v>104</v>
      </c>
      <c r="E7" s="21"/>
    </row>
    <row r="8" spans="2:5" ht="17.25" thickBot="1" x14ac:dyDescent="0.25">
      <c r="B8" s="5"/>
      <c r="C8" s="20"/>
      <c r="D8" s="40"/>
    </row>
    <row r="9" spans="2:5" ht="17.25" thickBot="1" x14ac:dyDescent="0.25">
      <c r="B9" s="11" t="s">
        <v>4</v>
      </c>
      <c r="C9" s="20"/>
      <c r="D9" s="40"/>
    </row>
    <row r="10" spans="2:5" ht="17.25" thickBot="1" x14ac:dyDescent="0.25">
      <c r="B10" s="5" t="s">
        <v>5</v>
      </c>
      <c r="C10" s="23"/>
      <c r="D10" s="40" t="s">
        <v>105</v>
      </c>
    </row>
    <row r="11" spans="2:5" ht="17.25" thickBot="1" x14ac:dyDescent="0.25">
      <c r="B11" s="5" t="s">
        <v>6</v>
      </c>
      <c r="C11" s="27"/>
      <c r="D11" s="40" t="s">
        <v>106</v>
      </c>
    </row>
    <row r="12" spans="2:5" ht="17.25" thickBot="1" x14ac:dyDescent="0.25">
      <c r="B12" s="5"/>
      <c r="C12" s="20"/>
      <c r="D12" s="41"/>
    </row>
    <row r="13" spans="2:5" ht="17.25" thickBot="1" x14ac:dyDescent="0.25">
      <c r="B13" s="11" t="s">
        <v>7</v>
      </c>
      <c r="C13" s="20"/>
      <c r="D13" s="40"/>
    </row>
    <row r="14" spans="2:5" ht="26.25" thickBot="1" x14ac:dyDescent="0.25">
      <c r="B14" s="5" t="s">
        <v>8</v>
      </c>
      <c r="C14" s="27">
        <v>55.622999999999998</v>
      </c>
      <c r="D14" s="40" t="s">
        <v>107</v>
      </c>
    </row>
    <row r="15" spans="2:5" ht="17.25" thickBot="1" x14ac:dyDescent="0.25">
      <c r="B15" s="5" t="s">
        <v>9</v>
      </c>
      <c r="C15" s="23"/>
      <c r="D15" s="40" t="s">
        <v>108</v>
      </c>
    </row>
    <row r="16" spans="2:5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7">
        <v>457.23024286670653</v>
      </c>
      <c r="D19" s="40" t="s">
        <v>110</v>
      </c>
    </row>
    <row r="20" spans="2:4" ht="17.25" thickBot="1" x14ac:dyDescent="0.25">
      <c r="B20" s="5" t="s">
        <v>13</v>
      </c>
      <c r="C20" s="27">
        <v>1036.5137455015056</v>
      </c>
      <c r="D20" s="40" t="s">
        <v>111</v>
      </c>
    </row>
    <row r="21" spans="2:4" ht="17.25" thickBot="1" x14ac:dyDescent="0.25">
      <c r="B21" s="5" t="s">
        <v>14</v>
      </c>
      <c r="C21" s="27"/>
      <c r="D21" s="40" t="s">
        <v>112</v>
      </c>
    </row>
    <row r="22" spans="2:4" ht="17.25" thickBot="1" x14ac:dyDescent="0.25">
      <c r="B22" s="5" t="s">
        <v>15</v>
      </c>
      <c r="C22" s="27"/>
      <c r="D22" s="40" t="s">
        <v>113</v>
      </c>
    </row>
    <row r="23" spans="2:4" ht="17.25" thickBot="1" x14ac:dyDescent="0.25">
      <c r="B23" s="5" t="s">
        <v>16</v>
      </c>
      <c r="C23" s="44">
        <v>-40.394629162939722</v>
      </c>
      <c r="D23" s="40" t="s">
        <v>114</v>
      </c>
    </row>
    <row r="24" spans="2:4" ht="17.25" thickBot="1" x14ac:dyDescent="0.25">
      <c r="B24" s="5" t="s">
        <v>17</v>
      </c>
      <c r="C24" s="27">
        <v>2.6227017441560276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471.11116309653897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3190.2980738588294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(C14+C19+C20+C21+C22+C23+C24+C25+C26+C30)/(2865483145/1000)</f>
        <v>6.9192737270348434E-4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1.117733263775582E-3</v>
      </c>
      <c r="D36" s="40" t="s">
        <v>122</v>
      </c>
    </row>
    <row r="37" spans="2:4" ht="15" customHeight="1" thickBot="1" x14ac:dyDescent="0.25">
      <c r="B37" s="5"/>
      <c r="C37" s="8"/>
      <c r="D37" s="40"/>
    </row>
    <row r="38" spans="2:4" ht="15" customHeight="1" thickBot="1" x14ac:dyDescent="0.25">
      <c r="B38" s="5" t="s">
        <v>24</v>
      </c>
      <c r="C38" s="23">
        <v>2854257.0729999999</v>
      </c>
      <c r="D38" s="40" t="s">
        <v>123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20" workbookViewId="0">
      <selection activeCell="C36" sqref="C36"/>
    </sheetView>
  </sheetViews>
  <sheetFormatPr defaultRowHeight="15" x14ac:dyDescent="0.25"/>
  <cols>
    <col min="2" max="2" width="42" style="13" customWidth="1"/>
    <col min="3" max="3" width="21.875" style="7" customWidth="1"/>
  </cols>
  <sheetData>
    <row r="1" spans="2:5" ht="16.5" x14ac:dyDescent="0.25">
      <c r="B1" s="15" t="s">
        <v>84</v>
      </c>
      <c r="C1" s="7" t="s">
        <v>126</v>
      </c>
    </row>
    <row r="2" spans="2:5" x14ac:dyDescent="0.25">
      <c r="B2" s="14"/>
    </row>
    <row r="3" spans="2:5" ht="15.75" thickBot="1" x14ac:dyDescent="0.3">
      <c r="B3" s="1" t="s">
        <v>88</v>
      </c>
    </row>
    <row r="4" spans="2:5" thickBot="1" x14ac:dyDescent="0.25">
      <c r="B4" s="3"/>
      <c r="C4" s="2" t="s">
        <v>0</v>
      </c>
      <c r="D4" s="38" t="s">
        <v>102</v>
      </c>
    </row>
    <row r="5" spans="2:5" ht="17.25" thickBot="1" x14ac:dyDescent="0.25">
      <c r="B5" s="11" t="s">
        <v>1</v>
      </c>
      <c r="C5" s="8"/>
      <c r="D5" s="39"/>
    </row>
    <row r="6" spans="2:5" ht="17.25" thickBot="1" x14ac:dyDescent="0.25">
      <c r="B6" s="5" t="s">
        <v>2</v>
      </c>
      <c r="C6" s="27">
        <v>23.843736315000019</v>
      </c>
      <c r="D6" s="40" t="s">
        <v>103</v>
      </c>
    </row>
    <row r="7" spans="2:5" ht="17.25" thickBot="1" x14ac:dyDescent="0.25">
      <c r="B7" s="5" t="s">
        <v>3</v>
      </c>
      <c r="C7" s="27">
        <v>175.97277897250001</v>
      </c>
      <c r="D7" s="40" t="s">
        <v>104</v>
      </c>
      <c r="E7" s="21"/>
    </row>
    <row r="8" spans="2:5" ht="17.25" thickBot="1" x14ac:dyDescent="0.25">
      <c r="B8" s="5"/>
      <c r="C8" s="20"/>
      <c r="D8" s="40"/>
    </row>
    <row r="9" spans="2:5" ht="17.25" thickBot="1" x14ac:dyDescent="0.25">
      <c r="B9" s="11" t="s">
        <v>4</v>
      </c>
      <c r="C9" s="20"/>
      <c r="D9" s="40"/>
    </row>
    <row r="10" spans="2:5" ht="17.25" thickBot="1" x14ac:dyDescent="0.25">
      <c r="B10" s="5" t="s">
        <v>5</v>
      </c>
      <c r="C10" s="23"/>
      <c r="D10" s="40" t="s">
        <v>105</v>
      </c>
    </row>
    <row r="11" spans="2:5" ht="17.25" thickBot="1" x14ac:dyDescent="0.25">
      <c r="B11" s="5" t="s">
        <v>6</v>
      </c>
      <c r="C11" s="27">
        <v>37.646209999999996</v>
      </c>
      <c r="D11" s="40" t="s">
        <v>106</v>
      </c>
    </row>
    <row r="12" spans="2:5" ht="17.25" thickBot="1" x14ac:dyDescent="0.25">
      <c r="B12" s="5"/>
      <c r="C12" s="20"/>
      <c r="D12" s="41"/>
    </row>
    <row r="13" spans="2:5" ht="17.25" thickBot="1" x14ac:dyDescent="0.25">
      <c r="B13" s="11" t="s">
        <v>7</v>
      </c>
      <c r="C13" s="20"/>
      <c r="D13" s="40"/>
    </row>
    <row r="14" spans="2:5" ht="26.25" thickBot="1" x14ac:dyDescent="0.25">
      <c r="B14" s="5" t="s">
        <v>8</v>
      </c>
      <c r="C14" s="23">
        <v>1.02904</v>
      </c>
      <c r="D14" s="40" t="s">
        <v>107</v>
      </c>
    </row>
    <row r="15" spans="2:5" ht="17.25" thickBot="1" x14ac:dyDescent="0.25">
      <c r="B15" s="5" t="s">
        <v>9</v>
      </c>
      <c r="C15" s="23"/>
      <c r="D15" s="40" t="s">
        <v>108</v>
      </c>
    </row>
    <row r="16" spans="2:5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7">
        <v>108.40622065343838</v>
      </c>
      <c r="D19" s="40" t="s">
        <v>110</v>
      </c>
    </row>
    <row r="20" spans="2:4" ht="17.25" thickBot="1" x14ac:dyDescent="0.25">
      <c r="B20" s="5" t="s">
        <v>13</v>
      </c>
      <c r="C20" s="27">
        <v>465.32474325269635</v>
      </c>
      <c r="D20" s="40" t="s">
        <v>111</v>
      </c>
    </row>
    <row r="21" spans="2:4" ht="17.25" thickBot="1" x14ac:dyDescent="0.25">
      <c r="B21" s="5" t="s">
        <v>14</v>
      </c>
      <c r="C21" s="27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44">
        <v>-2.0315153221479449</v>
      </c>
      <c r="D23" s="40" t="s">
        <v>114</v>
      </c>
    </row>
    <row r="24" spans="2:4" ht="17.25" thickBot="1" x14ac:dyDescent="0.25">
      <c r="B24" s="5" t="s">
        <v>17</v>
      </c>
      <c r="C24" s="27">
        <v>0.27222918363698623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29.65073032037925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840.11417337550313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(C14+C19+C20+C21+C22+C23+C24+C25+C26+C30)/(344079430/1000)</f>
        <v>1.7514893235204528E-3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2.3277667923900991E-3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7">
        <v>360909.94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7" workbookViewId="0">
      <selection activeCell="C35" sqref="C35"/>
    </sheetView>
  </sheetViews>
  <sheetFormatPr defaultRowHeight="15" x14ac:dyDescent="0.25"/>
  <cols>
    <col min="2" max="2" width="40.75" style="13" customWidth="1"/>
    <col min="3" max="3" width="32" style="7" customWidth="1"/>
  </cols>
  <sheetData>
    <row r="1" spans="2:4" ht="16.5" x14ac:dyDescent="0.25">
      <c r="B1" s="15" t="s">
        <v>59</v>
      </c>
      <c r="C1" s="7" t="s">
        <v>129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>
        <v>25.988656836499995</v>
      </c>
      <c r="D6" s="40" t="s">
        <v>103</v>
      </c>
    </row>
    <row r="7" spans="2:4" ht="17.25" thickBot="1" x14ac:dyDescent="0.25">
      <c r="B7" s="5" t="s">
        <v>3</v>
      </c>
      <c r="C7" s="27">
        <v>152.58632223831071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>
        <v>38.620369999999994</v>
      </c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7">
        <v>0.81100000000000005</v>
      </c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7">
        <v>0</v>
      </c>
      <c r="D19" s="40" t="s">
        <v>110</v>
      </c>
    </row>
    <row r="20" spans="2:4" ht="17.25" thickBot="1" x14ac:dyDescent="0.25">
      <c r="B20" s="5" t="s">
        <v>13</v>
      </c>
      <c r="C20" s="27">
        <v>14.23408747276252</v>
      </c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44">
        <v>-6.3454519281369883</v>
      </c>
      <c r="D23" s="40" t="s">
        <v>114</v>
      </c>
    </row>
    <row r="24" spans="2:4" ht="17.25" thickBot="1" x14ac:dyDescent="0.25">
      <c r="B24" s="5" t="s">
        <v>17</v>
      </c>
      <c r="C24" s="27">
        <v>0.47614331589999997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50.11544329740078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276.48657123273699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(C14+C19+C20+C21+C22+C23+C24+C25+C26+C30)/(404034163/1000)</f>
        <v>1.4674804159549824E-4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8.2214418919971614E-4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3">
        <v>336299.36800000002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3" workbookViewId="0">
      <selection activeCell="C35" sqref="C35"/>
    </sheetView>
  </sheetViews>
  <sheetFormatPr defaultRowHeight="15" x14ac:dyDescent="0.25"/>
  <cols>
    <col min="2" max="2" width="45.75" style="13" customWidth="1"/>
    <col min="3" max="3" width="27.125" style="7" customWidth="1"/>
  </cols>
  <sheetData>
    <row r="1" spans="2:4" ht="16.5" x14ac:dyDescent="0.25">
      <c r="B1" s="15" t="s">
        <v>81</v>
      </c>
      <c r="C1" s="7" t="s">
        <v>140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>
        <v>1.3916688940000002</v>
      </c>
      <c r="D6" s="40" t="s">
        <v>103</v>
      </c>
    </row>
    <row r="7" spans="2:4" ht="17.25" thickBot="1" x14ac:dyDescent="0.25">
      <c r="B7" s="5" t="s">
        <v>3</v>
      </c>
      <c r="C7" s="27">
        <v>5.2821373810000001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>
        <v>295.27829999999983</v>
      </c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8.2177625084219191E-2</v>
      </c>
      <c r="D23" s="40" t="s">
        <v>114</v>
      </c>
    </row>
    <row r="24" spans="2:4" ht="17.25" thickBot="1" x14ac:dyDescent="0.25">
      <c r="B24" s="5" t="s">
        <v>17</v>
      </c>
      <c r="C24" s="27">
        <v>0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0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302.03428390008406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6.25" thickBot="1" x14ac:dyDescent="0.25">
      <c r="B35" s="5" t="s">
        <v>60</v>
      </c>
      <c r="C35" s="32">
        <f>(C14+C19+C20+C21+C22+C23+C24+C25+C26+C30)/(17962431/1000)</f>
        <v>4.5749723455705514E-6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6.2242440501324096E-2</v>
      </c>
      <c r="D36" s="40" t="s">
        <v>122</v>
      </c>
    </row>
    <row r="37" spans="2:4" ht="15" customHeight="1" thickBot="1" x14ac:dyDescent="0.25">
      <c r="B37" s="5"/>
      <c r="C37" s="8"/>
      <c r="D37" s="40"/>
    </row>
    <row r="38" spans="2:4" ht="15" customHeight="1" thickBot="1" x14ac:dyDescent="0.25">
      <c r="B38" s="5" t="s">
        <v>24</v>
      </c>
      <c r="C38" s="27">
        <v>4852.54565</v>
      </c>
      <c r="D38" s="40" t="s">
        <v>123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2" workbookViewId="0">
      <selection activeCell="C36" sqref="C36"/>
    </sheetView>
  </sheetViews>
  <sheetFormatPr defaultRowHeight="15" x14ac:dyDescent="0.25"/>
  <cols>
    <col min="2" max="2" width="41.25" style="13" customWidth="1"/>
    <col min="3" max="3" width="31.625" style="7" customWidth="1"/>
  </cols>
  <sheetData>
    <row r="1" spans="2:4" ht="16.5" x14ac:dyDescent="0.25">
      <c r="B1" s="15" t="s">
        <v>82</v>
      </c>
      <c r="C1" s="7" t="s">
        <v>127</v>
      </c>
    </row>
    <row r="2" spans="2:4" x14ac:dyDescent="0.25">
      <c r="B2" s="14"/>
    </row>
    <row r="3" spans="2:4" ht="15.75" thickBot="1" x14ac:dyDescent="0.3">
      <c r="B3" s="1" t="s">
        <v>88</v>
      </c>
    </row>
    <row r="4" spans="2:4" thickBot="1" x14ac:dyDescent="0.25">
      <c r="B4" s="3"/>
      <c r="C4" s="2" t="s">
        <v>0</v>
      </c>
      <c r="D4" s="38" t="s">
        <v>102</v>
      </c>
    </row>
    <row r="5" spans="2:4" ht="17.25" thickBot="1" x14ac:dyDescent="0.25">
      <c r="B5" s="11" t="s">
        <v>1</v>
      </c>
      <c r="C5" s="8"/>
      <c r="D5" s="39"/>
    </row>
    <row r="6" spans="2:4" ht="17.25" thickBot="1" x14ac:dyDescent="0.25">
      <c r="B6" s="5" t="s">
        <v>2</v>
      </c>
      <c r="C6" s="27">
        <v>51.357316525000009</v>
      </c>
      <c r="D6" s="40" t="s">
        <v>103</v>
      </c>
    </row>
    <row r="7" spans="2:4" ht="17.25" thickBot="1" x14ac:dyDescent="0.25">
      <c r="B7" s="5" t="s">
        <v>3</v>
      </c>
      <c r="C7" s="27">
        <v>199.63791851499994</v>
      </c>
      <c r="D7" s="40" t="s">
        <v>104</v>
      </c>
    </row>
    <row r="8" spans="2:4" ht="17.25" thickBot="1" x14ac:dyDescent="0.25">
      <c r="B8" s="5"/>
      <c r="C8" s="20"/>
      <c r="D8" s="40"/>
    </row>
    <row r="9" spans="2:4" ht="17.25" thickBot="1" x14ac:dyDescent="0.25">
      <c r="B9" s="11" t="s">
        <v>4</v>
      </c>
      <c r="C9" s="20"/>
      <c r="D9" s="40"/>
    </row>
    <row r="10" spans="2:4" ht="17.25" thickBot="1" x14ac:dyDescent="0.25">
      <c r="B10" s="5" t="s">
        <v>5</v>
      </c>
      <c r="C10" s="23"/>
      <c r="D10" s="40" t="s">
        <v>105</v>
      </c>
    </row>
    <row r="11" spans="2:4" ht="17.25" thickBot="1" x14ac:dyDescent="0.25">
      <c r="B11" s="5" t="s">
        <v>6</v>
      </c>
      <c r="C11" s="27">
        <v>73.245009999999994</v>
      </c>
      <c r="D11" s="40" t="s">
        <v>106</v>
      </c>
    </row>
    <row r="12" spans="2:4" ht="17.25" thickBot="1" x14ac:dyDescent="0.25">
      <c r="B12" s="5"/>
      <c r="C12" s="20"/>
      <c r="D12" s="41"/>
    </row>
    <row r="13" spans="2:4" ht="17.25" thickBot="1" x14ac:dyDescent="0.25">
      <c r="B13" s="11" t="s">
        <v>7</v>
      </c>
      <c r="C13" s="20"/>
      <c r="D13" s="40"/>
    </row>
    <row r="14" spans="2:4" ht="26.25" thickBot="1" x14ac:dyDescent="0.25">
      <c r="B14" s="5" t="s">
        <v>8</v>
      </c>
      <c r="C14" s="23"/>
      <c r="D14" s="40" t="s">
        <v>107</v>
      </c>
    </row>
    <row r="15" spans="2:4" ht="17.25" thickBot="1" x14ac:dyDescent="0.25">
      <c r="B15" s="5" t="s">
        <v>9</v>
      </c>
      <c r="C15" s="23"/>
      <c r="D15" s="40" t="s">
        <v>108</v>
      </c>
    </row>
    <row r="16" spans="2:4" ht="17.25" thickBot="1" x14ac:dyDescent="0.25">
      <c r="B16" s="5" t="s">
        <v>10</v>
      </c>
      <c r="C16" s="23"/>
      <c r="D16" s="40" t="s">
        <v>109</v>
      </c>
    </row>
    <row r="17" spans="2:4" ht="17.25" thickBot="1" x14ac:dyDescent="0.25">
      <c r="B17" s="5"/>
      <c r="C17" s="20"/>
      <c r="D17" s="40"/>
    </row>
    <row r="18" spans="2:4" ht="17.25" thickBot="1" x14ac:dyDescent="0.25">
      <c r="B18" s="11" t="s">
        <v>11</v>
      </c>
      <c r="C18" s="20"/>
      <c r="D18" s="40"/>
    </row>
    <row r="19" spans="2:4" ht="17.25" thickBot="1" x14ac:dyDescent="0.25">
      <c r="B19" s="5" t="s">
        <v>12</v>
      </c>
      <c r="C19" s="23"/>
      <c r="D19" s="40" t="s">
        <v>110</v>
      </c>
    </row>
    <row r="20" spans="2:4" ht="17.25" thickBot="1" x14ac:dyDescent="0.25">
      <c r="B20" s="5" t="s">
        <v>13</v>
      </c>
      <c r="C20" s="23"/>
      <c r="D20" s="40" t="s">
        <v>111</v>
      </c>
    </row>
    <row r="21" spans="2:4" ht="17.25" thickBot="1" x14ac:dyDescent="0.25">
      <c r="B21" s="5" t="s">
        <v>14</v>
      </c>
      <c r="C21" s="23"/>
      <c r="D21" s="40" t="s">
        <v>112</v>
      </c>
    </row>
    <row r="22" spans="2:4" ht="17.25" thickBot="1" x14ac:dyDescent="0.25">
      <c r="B22" s="5" t="s">
        <v>15</v>
      </c>
      <c r="C22" s="23"/>
      <c r="D22" s="40" t="s">
        <v>113</v>
      </c>
    </row>
    <row r="23" spans="2:4" ht="17.25" thickBot="1" x14ac:dyDescent="0.25">
      <c r="B23" s="5" t="s">
        <v>16</v>
      </c>
      <c r="C23" s="27">
        <v>8.3309217550684949</v>
      </c>
      <c r="D23" s="40" t="s">
        <v>114</v>
      </c>
    </row>
    <row r="24" spans="2:4" ht="17.25" thickBot="1" x14ac:dyDescent="0.25">
      <c r="B24" s="5" t="s">
        <v>17</v>
      </c>
      <c r="C24" s="27">
        <v>0</v>
      </c>
      <c r="D24" s="40" t="s">
        <v>115</v>
      </c>
    </row>
    <row r="25" spans="2:4" ht="17.25" thickBot="1" x14ac:dyDescent="0.25">
      <c r="B25" s="5" t="s">
        <v>18</v>
      </c>
      <c r="C25" s="27">
        <v>0</v>
      </c>
      <c r="D25" s="40" t="s">
        <v>116</v>
      </c>
    </row>
    <row r="26" spans="2:4" ht="17.25" thickBot="1" x14ac:dyDescent="0.25">
      <c r="B26" s="5" t="s">
        <v>19</v>
      </c>
      <c r="C26" s="27">
        <v>24.363328341647257</v>
      </c>
      <c r="D26" s="40" t="s">
        <v>117</v>
      </c>
    </row>
    <row r="27" spans="2:4" ht="17.25" thickBot="1" x14ac:dyDescent="0.25">
      <c r="B27" s="5"/>
      <c r="C27" s="20"/>
      <c r="D27" s="41"/>
    </row>
    <row r="28" spans="2:4" ht="17.25" thickBot="1" x14ac:dyDescent="0.25">
      <c r="B28" s="11" t="s">
        <v>20</v>
      </c>
      <c r="C28" s="20"/>
      <c r="D28" s="40"/>
    </row>
    <row r="29" spans="2:4" ht="17.25" thickBot="1" x14ac:dyDescent="0.25">
      <c r="B29" s="5" t="s">
        <v>21</v>
      </c>
      <c r="C29" s="23"/>
      <c r="D29" s="40" t="s">
        <v>118</v>
      </c>
    </row>
    <row r="30" spans="2:4" ht="17.25" thickBot="1" x14ac:dyDescent="0.25">
      <c r="B30" s="5" t="s">
        <v>22</v>
      </c>
      <c r="C30" s="23"/>
      <c r="D30" s="40" t="s">
        <v>119</v>
      </c>
    </row>
    <row r="31" spans="2:4" ht="17.25" thickBot="1" x14ac:dyDescent="0.25">
      <c r="B31" s="5"/>
      <c r="C31" s="20"/>
      <c r="D31" s="41"/>
    </row>
    <row r="32" spans="2:4" ht="17.25" thickBot="1" x14ac:dyDescent="0.25">
      <c r="B32" s="11" t="s">
        <v>54</v>
      </c>
      <c r="C32" s="23">
        <f>C6+C7+C10+C11+C14+C15+C16+C19+C20+C21+C22+C23+C24+C25+C26+C29+C30</f>
        <v>356.93449513671573</v>
      </c>
      <c r="D32" s="40" t="s">
        <v>120</v>
      </c>
    </row>
    <row r="33" spans="2:4" ht="17.25" thickBot="1" x14ac:dyDescent="0.25">
      <c r="B33" s="12"/>
      <c r="C33" s="8"/>
      <c r="D33" s="40"/>
    </row>
    <row r="34" spans="2:4" ht="17.25" thickBot="1" x14ac:dyDescent="0.25">
      <c r="B34" s="11" t="s">
        <v>23</v>
      </c>
      <c r="C34" s="8"/>
      <c r="D34" s="40"/>
    </row>
    <row r="35" spans="2:4" ht="27" customHeight="1" thickBot="1" x14ac:dyDescent="0.25">
      <c r="B35" s="5" t="s">
        <v>60</v>
      </c>
      <c r="C35" s="32">
        <f>(C14+C19+C20+C21+C22+C23+C24+C25+C26+C30)/(661614501/1000)</f>
        <v>4.9415860818195317E-5</v>
      </c>
      <c r="D35" s="40" t="s">
        <v>121</v>
      </c>
    </row>
    <row r="36" spans="2:4" ht="26.25" thickBot="1" x14ac:dyDescent="0.25">
      <c r="B36" s="5" t="s">
        <v>55</v>
      </c>
      <c r="C36" s="32">
        <f>C32/C38</f>
        <v>5.2037743480860463E-4</v>
      </c>
      <c r="D36" s="40" t="s">
        <v>122</v>
      </c>
    </row>
    <row r="37" spans="2:4" ht="17.25" thickBot="1" x14ac:dyDescent="0.25">
      <c r="B37" s="5"/>
      <c r="C37" s="8"/>
      <c r="D37" s="40"/>
    </row>
    <row r="38" spans="2:4" ht="17.25" thickBot="1" x14ac:dyDescent="0.25">
      <c r="B38" s="5" t="s">
        <v>24</v>
      </c>
      <c r="C38" s="27">
        <v>685914.62899999996</v>
      </c>
      <c r="D38" s="40" t="s">
        <v>123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נספח 1</vt:lpstr>
      <vt:lpstr>נספח 2</vt:lpstr>
      <vt:lpstr>נספח 3</vt:lpstr>
      <vt:lpstr>אקסלנס השתלמות כללי</vt:lpstr>
      <vt:lpstr>אקסלנס השתלמות 15%</vt:lpstr>
      <vt:lpstr>השתלמות אג"ח עד 25% מניות</vt:lpstr>
      <vt:lpstr>השתלמות אג"ח עד 20% מניות</vt:lpstr>
      <vt:lpstr>השתלמות אג"ח עד 10% מניות</vt:lpstr>
      <vt:lpstr>השתלמות אג"ח ללא מניות</vt:lpstr>
      <vt:lpstr>השתלמות שקלי טווח קצר</vt:lpstr>
      <vt:lpstr>אקסלנס השתלמות פאסיבי -כללי</vt:lpstr>
      <vt:lpstr>השתלמות פאסיבי - מדדי מניות</vt:lpstr>
      <vt:lpstr>השתלמות פאסיבי מדדי חול</vt:lpstr>
      <vt:lpstr>השתלמות פאסיבי - מדדי אג"ח</vt:lpstr>
      <vt:lpstr>השתלמות פאסיבי מדדי אג"ח עד 25%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2017-01-19T14:24:41Z</dcterms:created>
  <dcterms:modified xsi:type="dcterms:W3CDTF">2017-06-21T14:04:59Z</dcterms:modified>
</cp:coreProperties>
</file>