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34" activeTab="1"/>
  </bookViews>
  <sheets>
    <sheet name="נספח 1" sheetId="1" r:id="rId1"/>
    <sheet name="נספח 2" sheetId="2" r:id="rId2"/>
    <sheet name="נספח 3" sheetId="3" r:id="rId3"/>
    <sheet name="אקסלנס השתלמות" sheetId="4" r:id="rId4"/>
    <sheet name="אקסלנס השתלמות 15%" sheetId="5" r:id="rId5"/>
    <sheet name="אקסלנס השתלמות 50%" sheetId="6" r:id="rId6"/>
    <sheet name="אקסלנס השתלמות מניות" sheetId="7" r:id="rId7"/>
    <sheet name="אק השתלמות אג&quot;ח עד 20% מניות" sheetId="8" r:id="rId8"/>
    <sheet name="א השתלמות אג&quot;ח קונצרני עד 20% " sheetId="9" r:id="rId9"/>
    <sheet name="אקסלנס השתלמות ללא מניות" sheetId="10" r:id="rId10"/>
    <sheet name="אקסלנס השתלמות שקלי" sheetId="11" r:id="rId11"/>
    <sheet name="אקסלנס השתלמות צמוד מדד" sheetId="12" r:id="rId12"/>
    <sheet name="אקסלנס השתלמות מטח" sheetId="13" r:id="rId13"/>
    <sheet name="אקסלנס השתלמות חול" sheetId="18" r:id="rId14"/>
    <sheet name="אקסלנס השתלמות מחקה מדדים 2575" sheetId="14" r:id="rId15"/>
    <sheet name="אקסלנס השתלמות מחקה מדדי אגח" sheetId="15" r:id="rId16"/>
    <sheet name="אקסלנס השתלמות מחקה מדדים" sheetId="16" r:id="rId17"/>
    <sheet name="אקסלנס השתלמות מחקה מדדי מניות" sheetId="17" r:id="rId18"/>
    <sheet name="גיליון1" sheetId="19" r:id="rId19"/>
  </sheets>
  <calcPr calcId="145621"/>
</workbook>
</file>

<file path=xl/calcChain.xml><?xml version="1.0" encoding="utf-8"?>
<calcChain xmlns="http://schemas.openxmlformats.org/spreadsheetml/2006/main">
  <c r="C17" i="2" l="1"/>
  <c r="C7" i="1" l="1"/>
  <c r="C32" i="17" l="1"/>
  <c r="C32" i="16"/>
  <c r="C32" i="15"/>
  <c r="C32" i="14"/>
  <c r="C32" i="13"/>
  <c r="C32" i="12"/>
  <c r="C32" i="11"/>
  <c r="C32" i="10"/>
  <c r="C32" i="9"/>
  <c r="C32" i="8"/>
  <c r="C32" i="7"/>
  <c r="C32" i="6"/>
  <c r="C32" i="5"/>
  <c r="C32" i="4"/>
  <c r="C31" i="3" l="1"/>
  <c r="C45" i="3"/>
  <c r="C16" i="3"/>
  <c r="C7" i="11"/>
  <c r="C35" i="17" l="1"/>
  <c r="C35" i="16"/>
  <c r="C35" i="15"/>
  <c r="C35" i="14"/>
  <c r="C35" i="13"/>
  <c r="C35" i="12"/>
  <c r="C35" i="11"/>
  <c r="C35" i="10"/>
  <c r="C35" i="9"/>
  <c r="C35" i="8"/>
  <c r="C35" i="7"/>
  <c r="C35" i="6"/>
  <c r="C35" i="5"/>
  <c r="C35" i="4"/>
  <c r="C25" i="1"/>
  <c r="C38" i="2" l="1"/>
  <c r="C36" i="17" l="1"/>
  <c r="C36" i="16"/>
  <c r="C36" i="15"/>
  <c r="C36" i="14"/>
  <c r="C36" i="13"/>
  <c r="C36" i="12"/>
  <c r="C36" i="11"/>
  <c r="C36" i="10"/>
  <c r="C36" i="9"/>
  <c r="C36" i="8"/>
  <c r="C36" i="7"/>
  <c r="C36" i="6"/>
  <c r="C36" i="5"/>
  <c r="C36" i="4"/>
  <c r="C38" i="1"/>
  <c r="C46" i="3" l="1"/>
  <c r="C32" i="1" l="1"/>
  <c r="C36" i="1" s="1"/>
  <c r="C14" i="1"/>
  <c r="C30" i="1"/>
  <c r="C29" i="1"/>
  <c r="C22" i="1"/>
  <c r="C23" i="1"/>
  <c r="C24" i="1"/>
  <c r="C26" i="1"/>
  <c r="C21" i="1"/>
  <c r="C20" i="1"/>
  <c r="C19" i="1"/>
  <c r="C16" i="1"/>
  <c r="C15" i="1"/>
  <c r="C11" i="1"/>
  <c r="C10" i="1"/>
  <c r="C35" i="1" l="1"/>
  <c r="C6" i="1"/>
</calcChain>
</file>

<file path=xl/comments1.xml><?xml version="1.0" encoding="utf-8"?>
<comments xmlns="http://schemas.openxmlformats.org/spreadsheetml/2006/main">
  <authors>
    <author>מחבר</author>
  </authors>
  <commentList>
    <comment ref="B25" authorId="0">
      <text>
        <r>
          <rPr>
            <b/>
            <sz val="8"/>
            <color indexed="81"/>
            <rFont val="Tahoma"/>
            <family val="2"/>
          </rPr>
          <t>מחבר:</t>
        </r>
        <r>
          <rPr>
            <sz val="8"/>
            <color indexed="81"/>
            <rFont val="Tahoma"/>
            <family val="2"/>
          </rPr>
          <t xml:space="preserve">
אין צורך לדווח ברמת שם
</t>
        </r>
      </text>
    </comment>
  </commentList>
</comments>
</file>

<file path=xl/sharedStrings.xml><?xml version="1.0" encoding="utf-8"?>
<sst xmlns="http://schemas.openxmlformats.org/spreadsheetml/2006/main" count="560" uniqueCount="108">
  <si>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</si>
  <si>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</si>
  <si>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</si>
  <si>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</si>
  <si>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</si>
  <si>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</si>
  <si>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</si>
  <si>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</si>
  <si>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</si>
  <si>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</si>
  <si>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</si>
  <si>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</si>
  <si>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</si>
  <si>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</si>
  <si>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</si>
  <si>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</si>
  <si>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</si>
  <si>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</si>
  <si>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</si>
  <si>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</si>
  <si>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</si>
  <si>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</si>
  <si>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</si>
  <si>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</si>
  <si>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</si>
  <si>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</si>
  <si>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</si>
  <si>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</si>
  <si>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</si>
  <si>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</si>
  <si>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</si>
  <si>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</si>
  <si>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</si>
  <si>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</si>
  <si>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</si>
  <si>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</si>
  <si>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</si>
  <si>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</si>
  <si>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</si>
  <si>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</si>
  <si>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</si>
  <si>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</si>
  <si>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</si>
  <si>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</si>
  <si>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</si>
  <si>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</si>
  <si>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</si>
  <si>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</si>
  <si>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</si>
  <si>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</si>
  <si>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</si>
  <si>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</si>
  <si>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</si>
  <si>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</si>
  <si>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r>
      <t>6. סה"כ הוצאות ישירות</t>
    </r>
    <r>
      <rPr>
        <sz val="10"/>
        <color theme="1"/>
        <rFont val="David"/>
        <family val="2"/>
        <charset val="177"/>
      </rPr>
      <t xml:space="preserve"> (סיכום סעיפים 1 עד 5)</t>
    </r>
  </si>
  <si>
    <r>
      <t>ד.</t>
    </r>
    <r>
      <rPr>
        <sz val="7"/>
        <color theme="1"/>
        <rFont val="David"/>
        <family val="2"/>
        <charset val="177"/>
      </rPr>
      <t xml:space="preserve">        </t>
    </r>
    <r>
      <rPr>
        <sz val="10"/>
        <color theme="1"/>
        <rFont val="David"/>
        <family val="2"/>
        <charset val="177"/>
      </rPr>
      <t>שיעור סך הוצאות ישירות מסך נכסים לסוף שנה קודמת (באחוזים) (סעיף 6 חלקי סך נכסים לתום שנה קודמת)</t>
    </r>
  </si>
  <si>
    <t>הראל סל</t>
  </si>
  <si>
    <t>פסגות מדדים</t>
  </si>
  <si>
    <t>State Street</t>
  </si>
  <si>
    <t>Vanguard</t>
  </si>
  <si>
    <t>אקסלנס השתלמות</t>
  </si>
  <si>
    <t>513026484-00000000000399-0686-000</t>
  </si>
  <si>
    <t>אקסלנס השתלמות 15%</t>
  </si>
  <si>
    <t>אקסלנס השתלמות 50%</t>
  </si>
  <si>
    <t>אקסלנס השתלמות מניות</t>
  </si>
  <si>
    <t>אקסלנס השתלמות אג"ח עד 20% מניות</t>
  </si>
  <si>
    <t xml:space="preserve">אקסלנס השתלמות אג"ח קונצרני עד 20% </t>
  </si>
  <si>
    <t>אקסלנס השתלמות ללא מניות</t>
  </si>
  <si>
    <t>אקסלנס השתלמות שקלי</t>
  </si>
  <si>
    <t>אקסלנס השתלמות צמוד מדד</t>
  </si>
  <si>
    <t>אקסלנס השתלמות מטח</t>
  </si>
  <si>
    <t>אקסלנס השתלמות מחקה מדדים 2575</t>
  </si>
  <si>
    <t>אקסלנס השתלמות מחקה מדדי אגח</t>
  </si>
  <si>
    <t>אקסלנס השתלמות מחקה מדדים</t>
  </si>
  <si>
    <t>אקסלנס השתלמות מחקה מדדי מניות</t>
  </si>
  <si>
    <t>neuberger berman</t>
  </si>
  <si>
    <t>pictet</t>
  </si>
  <si>
    <t>BlackRock</t>
  </si>
  <si>
    <t>א.       שיעור סך ההוצאות הישירות, שההוצאה בגינן מותרת לפי התקנות (באחוזים) (סיכום סעיפים 3א, 4, 5ב חלקי סך הנכסים)</t>
  </si>
  <si>
    <t>IBI</t>
  </si>
  <si>
    <t>לידר</t>
  </si>
  <si>
    <t>מזרחי</t>
  </si>
  <si>
    <t>נשואה</t>
  </si>
  <si>
    <t>Sphera GP LP</t>
  </si>
  <si>
    <r>
      <rPr>
        <sz val="7"/>
        <color theme="1"/>
        <rFont val="David"/>
        <family val="2"/>
        <charset val="177"/>
      </rPr>
      <t xml:space="preserve"> </t>
    </r>
    <r>
      <rPr>
        <sz val="10"/>
        <color theme="1"/>
        <rFont val="David"/>
        <family val="2"/>
        <charset val="177"/>
      </rPr>
      <t>אחרים</t>
    </r>
  </si>
  <si>
    <t>סך תשלומים בגין השקעה בתעודות סל</t>
  </si>
  <si>
    <t>תשלום הנובע מהשקעה בקרנות השקעה בארץ</t>
  </si>
  <si>
    <t>תשלום הנובע מהשקעה בקרנות השקעה בחול</t>
  </si>
  <si>
    <t>קרן א</t>
  </si>
  <si>
    <t>אחרים</t>
  </si>
  <si>
    <t>קרן ב</t>
  </si>
  <si>
    <t>קרן ג</t>
  </si>
  <si>
    <t>קרן ד</t>
  </si>
  <si>
    <t>קרן ה</t>
  </si>
  <si>
    <t>קרן ו</t>
  </si>
  <si>
    <t>קרן ז</t>
  </si>
  <si>
    <t>תביעות עמיתים</t>
  </si>
  <si>
    <t>מיטב</t>
  </si>
  <si>
    <t>Invesco Ltd</t>
  </si>
  <si>
    <t>תכלית סל</t>
  </si>
  <si>
    <t>פסגות</t>
  </si>
  <si>
    <t>נספח 1- סך התשלומים ששולמו בעד כל סוג של הוצאה ישירה למחצית השנה או לתקופה המסתיימת ביום 31.12.2015</t>
  </si>
  <si>
    <t>נספח 2 – פרוט עמלות והוצאות למחצית השנה או לשנה המסתיימת ביום: 31.12.2015</t>
  </si>
  <si>
    <t>נספח 3 - פירוט עמלות ניהול חיצוני למחצית השנה או לשנה המסתיימת ביום: 31.12.2015</t>
  </si>
  <si>
    <t>.</t>
  </si>
  <si>
    <t>בילאומי</t>
  </si>
  <si>
    <t>לאומי</t>
  </si>
  <si>
    <t>אקסלנס השתלמות 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</si>
</sst>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&quot;?&quot;#,##0.00;[Red]&quot;?&quot;\-#,##0.00"/>
    <numFmt numFmtId="167" formatCode="_ * #,##0.0000_ ;_ * \-#,##0.0000_ ;_ * &quot;-&quot;??_ ;_ @_ "/>
  </numFmts>
  <fonts count="14" x14ac:knownFonts="1">
    <font>
      <sz val="11"/>
      <color theme="1"/>
      <name val="Arial"/>
      <family val="2"/>
      <scheme val="minor"/>
    </font>
    <font>
      <b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b/>
      <sz val="10"/>
      <color rgb="FF000080"/>
      <name val="David"/>
      <family val="2"/>
      <charset val="177"/>
    </font>
    <font>
      <sz val="11"/>
      <color theme="1"/>
      <name val="David"/>
      <family val="2"/>
      <charset val="177"/>
    </font>
    <font>
      <sz val="13"/>
      <color theme="1"/>
      <name val="David"/>
      <family val="2"/>
      <charset val="177"/>
    </font>
    <font>
      <sz val="11"/>
      <color rgb="FF000080"/>
      <name val="David"/>
      <family val="2"/>
      <charset val="177"/>
    </font>
    <font>
      <sz val="7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166" fontId="12" fillId="0" borderId="0" applyFont="0" applyFill="0" applyProtection="0"/>
  </cellStyleXfs>
  <cellXfs count="42">
    <xf numFmtId="0" fontId="0" fillId="0" borderId="0" xfId="0"/>
    <xf numFmtId="0" fontId="1" fillId="0" borderId="0" xfId="0" applyFont="1" applyAlignment="1">
      <alignment horizontal="right" vertical="center" readingOrder="2"/>
    </xf>
    <xf numFmtId="0" fontId="1" fillId="2" borderId="1" xfId="0" applyFont="1" applyFill="1" applyBorder="1" applyAlignment="1">
      <alignment horizontal="justify" vertical="center" wrapText="1" readingOrder="2"/>
    </xf>
    <xf numFmtId="0" fontId="3" fillId="2" borderId="2" xfId="0" applyFont="1" applyFill="1" applyBorder="1" applyAlignment="1">
      <alignment horizontal="right" vertical="center" wrapText="1" readingOrder="2"/>
    </xf>
    <xf numFmtId="0" fontId="1" fillId="2" borderId="4" xfId="0" applyFont="1" applyFill="1" applyBorder="1" applyAlignment="1">
      <alignment horizontal="right" vertical="center" wrapText="1" readingOrder="2"/>
    </xf>
    <xf numFmtId="0" fontId="2" fillId="2" borderId="4" xfId="0" applyFont="1" applyFill="1" applyBorder="1" applyAlignment="1">
      <alignment horizontal="right" vertical="center" wrapText="1" readingOrder="2"/>
    </xf>
    <xf numFmtId="0" fontId="1" fillId="2" borderId="5" xfId="0" applyFont="1" applyFill="1" applyBorder="1" applyAlignment="1">
      <alignment horizontal="right" vertical="center" wrapText="1" readingOrder="2"/>
    </xf>
    <xf numFmtId="0" fontId="4" fillId="0" borderId="0" xfId="0" applyFont="1"/>
    <xf numFmtId="0" fontId="5" fillId="2" borderId="3" xfId="0" applyFont="1" applyFill="1" applyBorder="1" applyAlignment="1">
      <alignment horizontal="justify" vertical="center" wrapText="1" readingOrder="2"/>
    </xf>
    <xf numFmtId="0" fontId="4" fillId="0" borderId="0" xfId="0" applyFont="1" applyAlignment="1">
      <alignment horizontal="right" readingOrder="2"/>
    </xf>
    <xf numFmtId="0" fontId="8" fillId="2" borderId="4" xfId="0" applyFont="1" applyFill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right" vertical="center" wrapText="1" readingOrder="2"/>
    </xf>
    <xf numFmtId="0" fontId="6" fillId="2" borderId="4" xfId="0" applyFont="1" applyFill="1" applyBorder="1" applyAlignment="1">
      <alignment horizontal="right" vertical="center" wrapText="1" readingOrder="2"/>
    </xf>
    <xf numFmtId="0" fontId="4" fillId="0" borderId="0" xfId="0" applyFont="1" applyAlignment="1">
      <alignment horizontal="right"/>
    </xf>
    <xf numFmtId="0" fontId="12" fillId="0" borderId="0" xfId="2" applyFont="1" applyFill="1" applyAlignment="1">
      <alignment horizontal="right"/>
    </xf>
    <xf numFmtId="0" fontId="13" fillId="0" borderId="0" xfId="2" applyFont="1" applyFill="1"/>
    <xf numFmtId="164" fontId="5" fillId="3" borderId="3" xfId="1" applyNumberFormat="1" applyFont="1" applyFill="1" applyBorder="1" applyAlignment="1">
      <alignment horizontal="justify" vertical="center" wrapText="1" readingOrder="2"/>
    </xf>
    <xf numFmtId="165" fontId="0" fillId="0" borderId="7" xfId="1" applyNumberFormat="1" applyFont="1" applyBorder="1"/>
    <xf numFmtId="43" fontId="0" fillId="0" borderId="7" xfId="1" applyFont="1" applyBorder="1" applyAlignment="1">
      <alignment wrapText="1" shrinkToFit="1"/>
    </xf>
    <xf numFmtId="164" fontId="4" fillId="0" borderId="0" xfId="1" applyNumberFormat="1" applyFont="1"/>
    <xf numFmtId="164" fontId="1" fillId="2" borderId="1" xfId="1" applyNumberFormat="1" applyFont="1" applyFill="1" applyBorder="1" applyAlignment="1">
      <alignment horizontal="justify" vertical="center" wrapText="1" readingOrder="2"/>
    </xf>
    <xf numFmtId="164" fontId="5" fillId="2" borderId="3" xfId="1" applyNumberFormat="1" applyFont="1" applyFill="1" applyBorder="1" applyAlignment="1">
      <alignment horizontal="justify" vertical="center" wrapText="1" readingOrder="2"/>
    </xf>
    <xf numFmtId="164" fontId="0" fillId="0" borderId="0" xfId="0" applyNumberFormat="1"/>
    <xf numFmtId="164" fontId="5" fillId="3" borderId="6" xfId="1" applyNumberFormat="1" applyFont="1" applyFill="1" applyBorder="1" applyAlignment="1">
      <alignment horizontal="justify" vertical="center" wrapText="1" readingOrder="2"/>
    </xf>
    <xf numFmtId="164" fontId="5" fillId="3" borderId="3" xfId="1" applyNumberFormat="1" applyFont="1" applyFill="1" applyBorder="1" applyAlignment="1">
      <alignment horizontal="justify" vertical="center" wrapText="1" readingOrder="2"/>
    </xf>
    <xf numFmtId="164" fontId="5" fillId="3" borderId="3" xfId="1" applyNumberFormat="1" applyFont="1" applyFill="1" applyBorder="1" applyAlignment="1">
      <alignment horizontal="justify" vertical="center" wrapText="1" readingOrder="2"/>
    </xf>
    <xf numFmtId="164" fontId="5" fillId="3" borderId="3" xfId="1" applyNumberFormat="1" applyFont="1" applyFill="1" applyBorder="1" applyAlignment="1">
      <alignment horizontal="justify" vertical="center" wrapText="1" readingOrder="2"/>
    </xf>
    <xf numFmtId="164" fontId="5" fillId="3" borderId="3" xfId="1" applyNumberFormat="1" applyFont="1" applyFill="1" applyBorder="1" applyAlignment="1">
      <alignment horizontal="justify" vertical="center" wrapText="1" readingOrder="2"/>
    </xf>
    <xf numFmtId="43" fontId="0" fillId="0" borderId="0" xfId="0" applyNumberFormat="1"/>
    <xf numFmtId="43" fontId="0" fillId="0" borderId="0" xfId="1" applyFont="1" applyBorder="1" applyAlignment="1">
      <alignment wrapText="1" shrinkToFit="1"/>
    </xf>
    <xf numFmtId="165" fontId="5" fillId="3" borderId="3" xfId="0" applyNumberFormat="1" applyFont="1" applyFill="1" applyBorder="1" applyAlignment="1">
      <alignment horizontal="justify" vertical="center" wrapText="1" readingOrder="2"/>
    </xf>
    <xf numFmtId="164" fontId="5" fillId="0" borderId="3" xfId="1" applyNumberFormat="1" applyFont="1" applyFill="1" applyBorder="1" applyAlignment="1">
      <alignment horizontal="justify" vertical="center" wrapText="1" readingOrder="2"/>
    </xf>
    <xf numFmtId="10" fontId="5" fillId="3" borderId="6" xfId="3" applyNumberFormat="1" applyFont="1" applyFill="1" applyBorder="1" applyAlignment="1">
      <alignment horizontal="justify" vertical="center" wrapText="1" readingOrder="2"/>
    </xf>
    <xf numFmtId="165" fontId="0" fillId="0" borderId="0" xfId="1" applyNumberFormat="1" applyFont="1" applyFill="1" applyBorder="1"/>
    <xf numFmtId="164" fontId="0" fillId="0" borderId="0" xfId="1" applyNumberFormat="1" applyFont="1" applyBorder="1"/>
    <xf numFmtId="165" fontId="5" fillId="0" borderId="6" xfId="1" applyNumberFormat="1" applyFont="1" applyFill="1" applyBorder="1" applyAlignment="1">
      <alignment horizontal="justify" vertical="center" wrapText="1" readingOrder="2"/>
    </xf>
    <xf numFmtId="164" fontId="5" fillId="0" borderId="6" xfId="1" applyNumberFormat="1" applyFont="1" applyFill="1" applyBorder="1" applyAlignment="1">
      <alignment horizontal="justify" vertical="center" wrapText="1" readingOrder="2"/>
    </xf>
    <xf numFmtId="167" fontId="0" fillId="0" borderId="0" xfId="0" applyNumberFormat="1"/>
    <xf numFmtId="165" fontId="5" fillId="0" borderId="3" xfId="1" applyNumberFormat="1" applyFont="1" applyFill="1" applyBorder="1" applyAlignment="1">
      <alignment horizontal="justify" vertical="center" wrapText="1" readingOrder="2"/>
    </xf>
    <xf numFmtId="43" fontId="5" fillId="3" borderId="3" xfId="1" applyNumberFormat="1" applyFont="1" applyFill="1" applyBorder="1" applyAlignment="1">
      <alignment horizontal="justify" vertical="center" wrapText="1" readingOrder="2"/>
    </xf>
    <xf numFmtId="10" fontId="5" fillId="0" borderId="6" xfId="3" applyNumberFormat="1" applyFont="1" applyFill="1" applyBorder="1" applyAlignment="1">
      <alignment horizontal="justify" vertical="center" wrapText="1" readingOrder="2"/>
    </xf>
    <xf numFmtId="0" fontId="0" fillId="0" borderId="0" xfId="0" applyFill="1"/>
  </cellXfs>
  <cellStyles count="5">
    <cellStyle name="Comma" xfId="1" builtinId="3"/>
    <cellStyle name="Comma 3" xfId="4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rightToLeft="1" workbookViewId="0">
      <selection activeCell="C6" sqref="C6:C7"/>
    </sheetView>
  </sheetViews>
  <sheetFormatPr defaultColWidth="37" defaultRowHeight="15" x14ac:dyDescent="0.25"/>
  <cols>
    <col min="1" max="1" width="13.375" customWidth="1"/>
    <col min="2" max="2" width="37" style="13"/>
    <col min="3" max="3" width="37" style="19"/>
  </cols>
  <sheetData>
    <row r="1" spans="2:5" ht="16.5" x14ac:dyDescent="0.25">
      <c r="B1" s="15" t="s">
        <v>60</v>
      </c>
    </row>
    <row r="2" spans="2:5" x14ac:dyDescent="0.25">
      <c r="B2" s="14" t="s">
        <v>61</v>
      </c>
    </row>
    <row r="3" spans="2:5" ht="15.75" thickBot="1" x14ac:dyDescent="0.3">
      <c r="B3" s="1" t="s">
        <v>101</v>
      </c>
    </row>
    <row r="4" spans="2:5" thickBot="1" x14ac:dyDescent="0.25">
      <c r="B4" s="3"/>
      <c r="C4" s="20" t="s">
        <v>0</v>
      </c>
    </row>
    <row r="5" spans="2:5" ht="17.25" thickBot="1" x14ac:dyDescent="0.25">
      <c r="B5" s="11" t="s">
        <v>1</v>
      </c>
      <c r="C5" s="21"/>
    </row>
    <row r="6" spans="2:5" ht="17.25" thickBot="1" x14ac:dyDescent="0.25">
      <c r="B6" s="5" t="s">
        <v>2</v>
      </c>
      <c r="C6" s="16">
        <f>'אקסלנס השתלמות'!C6+'אקסלנס השתלמות 15%'!C6+'אקסלנס השתלמות 50%'!C6+'אקסלנס השתלמות מניות'!C6+'אק השתלמות אג"ח עד 20% מניות'!C6+'א השתלמות אג"ח קונצרני עד 20% '!C6+'אקסלנס השתלמות ללא מניות'!C6+'אקסלנס השתלמות שקלי'!C6+'אקסלנס השתלמות צמוד מדד'!C6+'אקסלנס השתלמות מטח'!C6+'אקסלנס השתלמות מחקה מדדים 2575'!C6+'אקסלנס השתלמות מחקה מדדי אגח'!C6+'אקסלנס השתלמות מחקה מדדים'!C6+'אקסלנס השתלמות מחקה מדדי מניות'!C6</f>
        <v>610.1119498835003</v>
      </c>
      <c r="D6" s="37"/>
    </row>
    <row r="7" spans="2:5" ht="17.25" thickBot="1" x14ac:dyDescent="0.25">
      <c r="B7" s="5" t="s">
        <v>3</v>
      </c>
      <c r="C7" s="26">
        <f>'אקסלנס השתלמות'!C7+'אקסלנס השתלמות 15%'!C7+'אקסלנס השתלמות 50%'!C7+'אקסלנס השתלמות מניות'!C7+'אק השתלמות אג"ח עד 20% מניות'!C7+'א השתלמות אג"ח קונצרני עד 20% '!C7+'אקסלנס השתלמות ללא מניות'!C7+'אקסלנס השתלמות שקלי'!C7+'אקסלנס השתלמות צמוד מדד'!C7+'אקסלנס השתלמות מטח'!C7+'אקסלנס השתלמות מחקה מדדים 2575'!C7+'אקסלנס השתלמות מחקה מדדי אגח'!C7+'אקסלנס השתלמות מחקה מדדים'!C7+'אקסלנס השתלמות מחקה מדדי מניות'!C7</f>
        <v>3119.1030000000001</v>
      </c>
    </row>
    <row r="8" spans="2:5" ht="17.25" thickBot="1" x14ac:dyDescent="0.25">
      <c r="B8" s="5"/>
      <c r="C8" s="21"/>
    </row>
    <row r="9" spans="2:5" ht="17.25" thickBot="1" x14ac:dyDescent="0.25">
      <c r="B9" s="11" t="s">
        <v>4</v>
      </c>
      <c r="C9" s="21"/>
    </row>
    <row r="10" spans="2:5" ht="17.25" thickBot="1" x14ac:dyDescent="0.25">
      <c r="B10" s="5" t="s">
        <v>5</v>
      </c>
      <c r="C10" s="26">
        <f>'אקסלנס השתלמות'!C10+'אקסלנס השתלמות 15%'!C10+'אקסלנס השתלמות 50%'!C10+'אקסלנס השתלמות מניות'!C10+'אק השתלמות אג"ח עד 20% מניות'!C10+'א השתלמות אג"ח קונצרני עד 20% '!C10+'אקסלנס השתלמות ללא מניות'!C10+'אקסלנס השתלמות שקלי'!C10+'אקסלנס השתלמות צמוד מדד'!C10+'אקסלנס השתלמות מטח'!C10+'אקסלנס השתלמות מחקה מדדים 2575'!C10+'אקסלנס השתלמות מחקה מדדי אגח'!C10+'אקסלנס השתלמות מחקה מדדים'!C10+'אקסלנס השתלמות מחקה מדדי מניות'!C10</f>
        <v>0</v>
      </c>
    </row>
    <row r="11" spans="2:5" ht="17.25" thickBot="1" x14ac:dyDescent="0.25">
      <c r="B11" s="5" t="s">
        <v>6</v>
      </c>
      <c r="C11" s="26">
        <f>'אקסלנס השתלמות'!C11+'אקסלנס השתלמות 15%'!C11+'אקסלנס השתלמות 50%'!C11+'אקסלנס השתלמות מניות'!C11+'אק השתלמות אג"ח עד 20% מניות'!C11+'א השתלמות אג"ח קונצרני עד 20% '!C11+'אקסלנס השתלמות ללא מניות'!C11+'אקסלנס השתלמות שקלי'!C11+'אקסלנס השתלמות צמוד מדד'!C11+'אקסלנס השתלמות מטח'!C11+'אקסלנס השתלמות מחקה מדדים 2575'!C11+'אקסלנס השתלמות מחקה מדדי אגח'!C11+'אקסלנס השתלמות מחקה מדדים'!C11+'אקסלנס השתלמות מחקה מדדי מניות'!C11</f>
        <v>496.06476501099991</v>
      </c>
    </row>
    <row r="12" spans="2:5" ht="17.25" thickBot="1" x14ac:dyDescent="0.25">
      <c r="B12" s="5"/>
      <c r="C12" s="21"/>
    </row>
    <row r="13" spans="2:5" ht="17.25" thickBot="1" x14ac:dyDescent="0.25">
      <c r="B13" s="11" t="s">
        <v>7</v>
      </c>
      <c r="C13" s="21"/>
    </row>
    <row r="14" spans="2:5" ht="26.25" thickBot="1" x14ac:dyDescent="0.25">
      <c r="B14" s="5" t="s">
        <v>8</v>
      </c>
      <c r="C14" s="26">
        <f>'אקסלנס השתלמות'!C14+'אקסלנס השתלמות 15%'!C14+'אקסלנס השתלמות 50%'!C14+'אקסלנס השתלמות מניות'!C14+'אק השתלמות אג"ח עד 20% מניות'!C14+'א השתלמות אג"ח קונצרני עד 20% '!C14+'אקסלנס השתלמות ללא מניות'!C14+'אקסלנס השתלמות שקלי'!C14+'אקסלנס השתלמות צמוד מדד'!C14+'אקסלנס השתלמות מטח'!C14+'אקסלנס השתלמות מחקה מדדים 2575'!C14+'אקסלנס השתלמות מחקה מדדי אגח'!C14+'אקסלנס השתלמות מחקה מדדים'!C14+'אקסלנס השתלמות מחקה מדדי מניות'!C14</f>
        <v>21.469000000000001</v>
      </c>
    </row>
    <row r="15" spans="2:5" ht="17.25" thickBot="1" x14ac:dyDescent="0.25">
      <c r="B15" s="5" t="s">
        <v>9</v>
      </c>
      <c r="C15" s="26">
        <f>'אקסלנס השתלמות'!C15+'אקסלנס השתלמות 15%'!C15+'אקסלנס השתלמות 50%'!C15+'אקסלנס השתלמות מניות'!C15+'אק השתלמות אג"ח עד 20% מניות'!C15+'א השתלמות אג"ח קונצרני עד 20% '!C15+'אקסלנס השתלמות ללא מניות'!C15+'אקסלנס השתלמות שקלי'!C15+'אקסלנס השתלמות צמוד מדד'!C15+'אקסלנס השתלמות מטח'!C15+'אקסלנס השתלמות מחקה מדדים 2575'!C15+'אקסלנס השתלמות מחקה מדדי אגח'!C15+'אקסלנס השתלמות מחקה מדדים'!C15+'אקסלנס השתלמות מחקה מדדי מניות'!C15</f>
        <v>0</v>
      </c>
      <c r="E15" s="22"/>
    </row>
    <row r="16" spans="2:5" ht="17.25" thickBot="1" x14ac:dyDescent="0.25">
      <c r="B16" s="5" t="s">
        <v>10</v>
      </c>
      <c r="C16" s="26">
        <f>'אקסלנס השתלמות'!C16+'אקסלנס השתלמות 15%'!C16+'אקסלנס השתלמות 50%'!C16+'אקסלנס השתלמות מניות'!C16+'אק השתלמות אג"ח עד 20% מניות'!C16+'א השתלמות אג"ח קונצרני עד 20% '!C16+'אקסלנס השתלמות ללא מניות'!C16+'אקסלנס השתלמות שקלי'!C16+'אקסלנס השתלמות צמוד מדד'!C16+'אקסלנס השתלמות מטח'!C16+'אקסלנס השתלמות מחקה מדדים 2575'!C16+'אקסלנס השתלמות מחקה מדדי אגח'!C16+'אקסלנס השתלמות מחקה מדדים'!C16+'אקסלנס השתלמות מחקה מדדי מניות'!C16</f>
        <v>0</v>
      </c>
    </row>
    <row r="17" spans="2:4" ht="17.25" thickBot="1" x14ac:dyDescent="0.25">
      <c r="B17" s="5"/>
      <c r="C17" s="21"/>
    </row>
    <row r="18" spans="2:4" ht="17.25" thickBot="1" x14ac:dyDescent="0.25">
      <c r="B18" s="11" t="s">
        <v>11</v>
      </c>
      <c r="C18" s="21"/>
    </row>
    <row r="19" spans="2:4" ht="17.25" thickBot="1" x14ac:dyDescent="0.25">
      <c r="B19" s="5" t="s">
        <v>12</v>
      </c>
      <c r="C19" s="26">
        <f>'אקסלנס השתלמות'!C19+'אקסלנס השתלמות 15%'!C19+'אקסלנס השתלמות 50%'!C19+'אקסלנס השתלמות מניות'!C19+'אק השתלמות אג"ח עד 20% מניות'!C19+'א השתלמות אג"ח קונצרני עד 20% '!C19+'אקסלנס השתלמות ללא מניות'!C19+'אקסלנס השתלמות שקלי'!C19+'אקסלנס השתלמות צמוד מדד'!C19+'אקסלנס השתלמות מטח'!C19+'אקסלנס השתלמות מחקה מדדים 2575'!C19+'אקסלנס השתלמות מחקה מדדי אגח'!C19+'אקסלנס השתלמות מחקה מדדים'!C19+'אקסלנס השתלמות מחקה מדדי מניות'!C19</f>
        <v>2753.6872786787144</v>
      </c>
    </row>
    <row r="20" spans="2:4" ht="17.25" thickBot="1" x14ac:dyDescent="0.25">
      <c r="B20" s="5" t="s">
        <v>13</v>
      </c>
      <c r="C20" s="26">
        <f>'אקסלנס השתלמות'!C20+'אקסלנס השתלמות 15%'!C20+'אקסלנס השתלמות 50%'!C20+'אקסלנס השתלמות מניות'!C20+'אק השתלמות אג"ח עד 20% מניות'!C20+'א השתלמות אג"ח קונצרני עד 20% '!C20+'אקסלנס השתלמות ללא מניות'!C20+'אקסלנס השתלמות שקלי'!C20+'אקסלנס השתלמות צמוד מדד'!C20+'אקסלנס השתלמות מטח'!C20+'אקסלנס השתלמות מחקה מדדים 2575'!C20+'אקסלנס השתלמות מחקה מדדי אגח'!C20+'אקסלנס השתלמות מחקה מדדים'!C20+'אקסלנס השתלמות מחקה מדדי מניות'!C20</f>
        <v>9230.1723660914249</v>
      </c>
    </row>
    <row r="21" spans="2:4" ht="17.25" thickBot="1" x14ac:dyDescent="0.25">
      <c r="B21" s="5" t="s">
        <v>14</v>
      </c>
      <c r="C21" s="26">
        <f>'אקסלנס השתלמות'!C21+'אקסלנס השתלמות 15%'!C21+'אקסלנס השתלמות 50%'!C21+'אקסלנס השתלמות מניות'!C21+'אק השתלמות אג"ח עד 20% מניות'!C21+'א השתלמות אג"ח קונצרני עד 20% '!C21+'אקסלנס השתלמות ללא מניות'!C21+'אקסלנס השתלמות שקלי'!C21+'אקסלנס השתלמות צמוד מדד'!C21+'אקסלנס השתלמות מטח'!C21+'אקסלנס השתלמות מחקה מדדים 2575'!C21+'אקסלנס השתלמות מחקה מדדי אגח'!C21+'אקסלנס השתלמות מחקה מדדים'!C21+'אקסלנס השתלמות מחקה מדדי מניות'!C21</f>
        <v>0</v>
      </c>
    </row>
    <row r="22" spans="2:4" ht="17.25" thickBot="1" x14ac:dyDescent="0.25">
      <c r="B22" s="5" t="s">
        <v>15</v>
      </c>
      <c r="C22" s="26">
        <f>'אקסלנס השתלמות'!C22+'אקסלנס השתלמות 15%'!C22+'אקסלנס השתלמות 50%'!C22+'אקסלנס השתלמות מניות'!C22+'אק השתלמות אג"ח עד 20% מניות'!C22+'א השתלמות אג"ח קונצרני עד 20% '!C22+'אקסלנס השתלמות ללא מניות'!C22+'אקסלנס השתלמות שקלי'!C22+'אקסלנס השתלמות צמוד מדד'!C22+'אקסלנס השתלמות מטח'!C22+'אקסלנס השתלמות מחקה מדדים 2575'!C22+'אקסלנס השתלמות מחקה מדדי אגח'!C22+'אקסלנס השתלמות מחקה מדדים'!C22+'אקסלנס השתלמות מחקה מדדי מניות'!C22</f>
        <v>0</v>
      </c>
    </row>
    <row r="23" spans="2:4" ht="17.25" thickBot="1" x14ac:dyDescent="0.25">
      <c r="B23" s="5" t="s">
        <v>16</v>
      </c>
      <c r="C23" s="27">
        <f>'אקסלנס השתלמות'!C23+'אקסלנס השתלמות 15%'!C23+'אקסלנס השתלמות 50%'!C23+'אקסלנס השתלמות מניות'!C23+'אק השתלמות אג"ח עד 20% מניות'!C23+'א השתלמות אג"ח קונצרני עד 20% '!C23+'אקסלנס השתלמות ללא מניות'!C23+'אקסלנס השתלמות שקלי'!C23+'אקסלנס השתלמות צמוד מדד'!C23+'אקסלנס השתלמות מטח'!C23+'אקסלנס השתלמות מחקה מדדים 2575'!C23+'אקסלנס השתלמות מחקה מדדי אגח'!C23+'אקסלנס השתלמות מחקה מדדים'!C23+'אקסלנס השתלמות מחקה מדדי מניות'!C23</f>
        <v>90.628000000000014</v>
      </c>
    </row>
    <row r="24" spans="2:4" ht="17.25" thickBot="1" x14ac:dyDescent="0.25">
      <c r="B24" s="5" t="s">
        <v>17</v>
      </c>
      <c r="C24" s="27">
        <f>'אקסלנס השתלמות'!C24+'אקסלנס השתלמות 15%'!C24+'אקסלנס השתלמות 50%'!C24+'אקסלנס השתלמות מניות'!C24+'אק השתלמות אג"ח עד 20% מניות'!C24+'א השתלמות אג"ח קונצרני עד 20% '!C24+'אקסלנס השתלמות ללא מניות'!C24+'אקסלנס השתלמות שקלי'!C24+'אקסלנס השתלמות צמוד מדד'!C24+'אקסלנס השתלמות מטח'!C24+'אקסלנס השתלמות מחקה מדדים 2575'!C24+'אקסלנס השתלמות מחקה מדדי אגח'!C24+'אקסלנס השתלמות מחקה מדדים'!C24+'אקסלנס השתלמות מחקה מדדי מניות'!C24</f>
        <v>158.89128999999997</v>
      </c>
    </row>
    <row r="25" spans="2:4" ht="17.25" thickBot="1" x14ac:dyDescent="0.25">
      <c r="B25" s="5" t="s">
        <v>18</v>
      </c>
      <c r="C25" s="26">
        <f>'אקסלנס השתלמות'!C25+'אקסלנס השתלמות 15%'!C25+'אקסלנס השתלמות 50%'!C25+'אקסלנס השתלמות מניות'!C25+'אק השתלמות אג"ח עד 20% מניות'!C25+'א השתלמות אג"ח קונצרני עד 20% '!C25+'אקסלנס השתלמות ללא מניות'!C25+'אקסלנס השתלמות שקלי'!C25+'אקסלנס השתלמות צמוד מדד'!C25+'אקסלנס השתלמות מטח'!C25+'אקסלנס השתלמות מחקה מדדים 2575'!C25+'אקסלנס השתלמות מחקה מדדי אגח'!C25+'אקסלנס השתלמות מחקה מדדים'!C25+'אקסלנס השתלמות מחקה מדדי מניות'!C25</f>
        <v>0</v>
      </c>
    </row>
    <row r="26" spans="2:4" ht="17.25" thickBot="1" x14ac:dyDescent="0.25">
      <c r="B26" s="5" t="s">
        <v>19</v>
      </c>
      <c r="C26" s="26">
        <f>'אקסלנס השתלמות'!C26+'אקסלנס השתלמות 15%'!C26+'אקסלנס השתלמות 50%'!C26+'אקסלנס השתלמות מניות'!C26+'אק השתלמות אג"ח עד 20% מניות'!C26+'א השתלמות אג"ח קונצרני עד 20% '!C26+'אקסלנס השתלמות ללא מניות'!C26+'אקסלנס השתלמות שקלי'!C26+'אקסלנס השתלמות צמוד מדד'!C26+'אקסלנס השתלמות מטח'!C26+'אקסלנס השתלמות מחקה מדדים 2575'!C26+'אקסלנס השתלמות מחקה מדדי אגח'!C26+'אקסלנס השתלמות מחקה מדדים'!C26+'אקסלנס השתלמות מחקה מדדי מניות'!C26</f>
        <v>3550.7420000000002</v>
      </c>
    </row>
    <row r="27" spans="2:4" ht="17.25" thickBot="1" x14ac:dyDescent="0.25">
      <c r="B27" s="5"/>
      <c r="C27" s="21"/>
    </row>
    <row r="28" spans="2:4" ht="17.25" thickBot="1" x14ac:dyDescent="0.25">
      <c r="B28" s="11" t="s">
        <v>20</v>
      </c>
      <c r="C28" s="21"/>
    </row>
    <row r="29" spans="2:4" ht="17.25" thickBot="1" x14ac:dyDescent="0.25">
      <c r="B29" s="5" t="s">
        <v>21</v>
      </c>
      <c r="C29" s="26">
        <f>'אקסלנס השתלמות'!C29+'אקסלנס השתלמות 15%'!C29+'אקסלנס השתלמות 50%'!C29+'אקסלנס השתלמות מניות'!C29+'אק השתלמות אג"ח עד 20% מניות'!C29+'א השתלמות אג"ח קונצרני עד 20% '!C29+'אקסלנס השתלמות ללא מניות'!C29+'אקסלנס השתלמות שקלי'!C29+'אקסלנס השתלמות צמוד מדד'!C29+'אקסלנס השתלמות מטח'!C29+'אקסלנס השתלמות מחקה מדדים 2575'!C29+'אקסלנס השתלמות מחקה מדדי אגח'!C29+'אקסלנס השתלמות מחקה מדדים'!C29+'אקסלנס השתלמות מחקה מדדי מניות'!C29</f>
        <v>0</v>
      </c>
    </row>
    <row r="30" spans="2:4" ht="17.25" thickBot="1" x14ac:dyDescent="0.25">
      <c r="B30" s="5" t="s">
        <v>22</v>
      </c>
      <c r="C30" s="26">
        <f>'אקסלנס השתלמות'!C30+'אקסלנס השתלמות 15%'!C30+'אקסלנס השתלמות 50%'!C30+'אקסלנס השתלמות מניות'!C30+'אק השתלמות אג"ח עד 20% מניות'!C30+'א השתלמות אג"ח קונצרני עד 20% '!C30+'אקסלנס השתלמות ללא מניות'!C30+'אקסלנס השתלמות שקלי'!C30+'אקסלנס השתלמות צמוד מדד'!C30+'אקסלנס השתלמות מטח'!C30+'אקסלנס השתלמות מחקה מדדים 2575'!C30+'אקסלנס השתלמות מחקה מדדי אגח'!C30+'אקסלנס השתלמות מחקה מדדים'!C30+'אקסלנס השתלמות מחקה מדדי מניות'!C30</f>
        <v>0</v>
      </c>
    </row>
    <row r="31" spans="2:4" ht="17.25" thickBot="1" x14ac:dyDescent="0.25">
      <c r="B31" s="5"/>
      <c r="C31" s="21"/>
    </row>
    <row r="32" spans="2:4" ht="17.25" thickBot="1" x14ac:dyDescent="0.25">
      <c r="B32" s="11" t="s">
        <v>54</v>
      </c>
      <c r="C32" s="26">
        <f>'אקסלנס השתלמות'!C32+'אקסלנס השתלמות 15%'!C32+'אקסלנס השתלמות 50%'!C32+'אקסלנס השתלמות מניות'!C32+'אק השתלמות אג"ח עד 20% מניות'!C32+'א השתלמות אג"ח קונצרני עד 20% '!C32+'אקסלנס השתלמות ללא מניות'!C32+'אקסלנס השתלמות שקלי'!C32+'אקסלנס השתלמות צמוד מדד'!C32+'אקסלנס השתלמות מטח'!C32+'אקסלנס השתלמות מחקה מדדים 2575'!C32+'אקסלנס השתלמות מחקה מדדי אגח'!C32+'אקסלנס השתלמות מחקה מדדים'!C32+'אקסלנס השתלמות מחקה מדדי מניות'!C32</f>
        <v>20030.869649664641</v>
      </c>
      <c r="D32" s="22"/>
    </row>
    <row r="33" spans="2:4" ht="17.25" thickBot="1" x14ac:dyDescent="0.25">
      <c r="B33" s="12"/>
      <c r="C33" s="21"/>
    </row>
    <row r="34" spans="2:4" ht="17.25" thickBot="1" x14ac:dyDescent="0.25">
      <c r="B34" s="11" t="s">
        <v>23</v>
      </c>
      <c r="C34" s="21"/>
    </row>
    <row r="35" spans="2:4" ht="39" thickBot="1" x14ac:dyDescent="0.25">
      <c r="B35" s="5" t="s">
        <v>78</v>
      </c>
      <c r="C35" s="32">
        <f>(C14+C26+C30+C25+C24+C23+C22+C21+C20+C19)/10303843</f>
        <v>1.5339509671071403E-3</v>
      </c>
    </row>
    <row r="36" spans="2:4" ht="39" thickBot="1" x14ac:dyDescent="0.25">
      <c r="B36" s="5" t="s">
        <v>55</v>
      </c>
      <c r="C36" s="32">
        <f>C32/C38</f>
        <v>2.1402612735723693E-3</v>
      </c>
    </row>
    <row r="37" spans="2:4" ht="17.25" thickBot="1" x14ac:dyDescent="0.25">
      <c r="B37" s="5"/>
      <c r="C37" s="21"/>
    </row>
    <row r="38" spans="2:4" ht="17.25" thickBot="1" x14ac:dyDescent="0.25">
      <c r="B38" s="5" t="s">
        <v>24</v>
      </c>
      <c r="C38" s="25">
        <f>'אקסלנס השתלמות'!C38+'אקסלנס השתלמות 15%'!C38+'אקסלנס השתלמות 50%'!C38+'אקסלנס השתלמות מניות'!C38+'אק השתלמות אג"ח עד 20% מניות'!C38+'א השתלמות אג"ח קונצרני עד 20% '!C38+'אקסלנס השתלמות ללא מניות'!C38+'אקסלנס השתלמות שקלי'!C38+'אקסלנס השתלמות צמוד מדד'!C38+'אקסלנס השתלמות מטח'!C38+'אקסלנס השתלמות מחקה מדדים 2575'!C38+'אקסלנס השתלמות מחקה מדדי אגח'!C38+'אקסלנס השתלמות מחקה מדדים'!C38+'אקסלנס השתלמות מחקה מדדי מניות'!C38</f>
        <v>9359076.8085200004</v>
      </c>
      <c r="D38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3" workbookViewId="0">
      <selection activeCell="C38" sqref="C38"/>
    </sheetView>
  </sheetViews>
  <sheetFormatPr defaultRowHeight="15" x14ac:dyDescent="0.25"/>
  <cols>
    <col min="2" max="2" width="44.75" style="13" customWidth="1"/>
    <col min="3" max="3" width="27.875" style="7" customWidth="1"/>
  </cols>
  <sheetData>
    <row r="1" spans="2:3" ht="16.5" x14ac:dyDescent="0.25">
      <c r="B1" s="15" t="s">
        <v>67</v>
      </c>
    </row>
    <row r="2" spans="2:3" x14ac:dyDescent="0.25">
      <c r="B2" s="14"/>
    </row>
    <row r="3" spans="2:3" ht="15.75" thickBot="1" x14ac:dyDescent="0.3">
      <c r="B3" s="1" t="s">
        <v>101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31">
        <v>15.64</v>
      </c>
    </row>
    <row r="7" spans="2:3" ht="17.25" thickBot="1" x14ac:dyDescent="0.25">
      <c r="B7" s="5" t="s">
        <v>3</v>
      </c>
      <c r="C7" s="31">
        <v>34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7">
        <v>0</v>
      </c>
    </row>
    <row r="11" spans="2:3" ht="17.25" thickBot="1" x14ac:dyDescent="0.25">
      <c r="B11" s="5" t="s">
        <v>6</v>
      </c>
      <c r="C11" s="31">
        <v>22.255246370000009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7">
        <v>0</v>
      </c>
    </row>
    <row r="15" spans="2:3" ht="17.25" thickBot="1" x14ac:dyDescent="0.25">
      <c r="B15" s="5" t="s">
        <v>9</v>
      </c>
      <c r="C15" s="27">
        <v>0</v>
      </c>
    </row>
    <row r="16" spans="2:3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7">
        <v>0</v>
      </c>
    </row>
    <row r="20" spans="2:3" ht="17.25" thickBot="1" x14ac:dyDescent="0.25">
      <c r="B20" s="5" t="s">
        <v>13</v>
      </c>
      <c r="C20" s="27">
        <v>0</v>
      </c>
    </row>
    <row r="21" spans="2:3" ht="17.25" thickBot="1" x14ac:dyDescent="0.25">
      <c r="B21" s="5" t="s">
        <v>14</v>
      </c>
      <c r="C21" s="27">
        <v>0</v>
      </c>
    </row>
    <row r="22" spans="2:3" ht="17.25" thickBot="1" x14ac:dyDescent="0.25">
      <c r="B22" s="5" t="s">
        <v>15</v>
      </c>
      <c r="C22" s="27">
        <v>0</v>
      </c>
    </row>
    <row r="23" spans="2:3" ht="17.25" thickBot="1" x14ac:dyDescent="0.25">
      <c r="B23" s="5" t="s">
        <v>16</v>
      </c>
      <c r="C23" s="31">
        <v>18.376000000000001</v>
      </c>
    </row>
    <row r="24" spans="2:3" ht="17.25" thickBot="1" x14ac:dyDescent="0.25">
      <c r="B24" s="5" t="s">
        <v>17</v>
      </c>
      <c r="C24" s="27">
        <v>0</v>
      </c>
    </row>
    <row r="25" spans="2:3" ht="17.25" thickBot="1" x14ac:dyDescent="0.25">
      <c r="B25" s="5" t="s">
        <v>18</v>
      </c>
      <c r="C25" s="27">
        <v>0</v>
      </c>
    </row>
    <row r="26" spans="2:3" ht="17.25" thickBot="1" x14ac:dyDescent="0.25">
      <c r="B26" s="5" t="s">
        <v>19</v>
      </c>
      <c r="C26" s="31">
        <v>9.9459999999999997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7">
        <f>C26+C25+C24+C23+C22+C21+C20+C19+C16+C15+C14+C11+C10+C7+C6</f>
        <v>100.21724637000001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40">
        <f>(C14+C26+C30+C25+C24+C23+C22+C21+C20+C19)/335244</f>
        <v>8.4481750605529114E-5</v>
      </c>
    </row>
    <row r="36" spans="2:3" ht="26.25" thickBot="1" x14ac:dyDescent="0.25">
      <c r="B36" s="5" t="s">
        <v>55</v>
      </c>
      <c r="C36" s="40">
        <f>C32/C38</f>
        <v>2.8068197289570553E-4</v>
      </c>
    </row>
    <row r="37" spans="2:3" ht="15" customHeight="1" thickBot="1" x14ac:dyDescent="0.25">
      <c r="B37" s="5"/>
      <c r="C37" s="8"/>
    </row>
    <row r="38" spans="2:3" ht="15" customHeight="1" thickBot="1" x14ac:dyDescent="0.25">
      <c r="B38" s="5" t="s">
        <v>24</v>
      </c>
      <c r="C38" s="27">
        <v>357049.10200000001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6" workbookViewId="0">
      <selection activeCell="C32" sqref="C32"/>
    </sheetView>
  </sheetViews>
  <sheetFormatPr defaultRowHeight="15" x14ac:dyDescent="0.25"/>
  <cols>
    <col min="2" max="2" width="40.5" style="13" customWidth="1"/>
    <col min="3" max="3" width="32.25" style="7" customWidth="1"/>
  </cols>
  <sheetData>
    <row r="1" spans="2:3" ht="16.5" x14ac:dyDescent="0.25">
      <c r="B1" s="15" t="s">
        <v>68</v>
      </c>
    </row>
    <row r="2" spans="2:3" x14ac:dyDescent="0.25">
      <c r="B2" s="14"/>
    </row>
    <row r="3" spans="2:3" ht="15.75" thickBot="1" x14ac:dyDescent="0.3">
      <c r="B3" s="1" t="s">
        <v>101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31">
        <v>3.4689999999999999</v>
      </c>
    </row>
    <row r="7" spans="2:3" ht="17.25" thickBot="1" x14ac:dyDescent="0.25">
      <c r="B7" s="5" t="s">
        <v>3</v>
      </c>
      <c r="C7" s="31">
        <f>5.108-C6</f>
        <v>1.6389999999999998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7">
        <v>0</v>
      </c>
    </row>
    <row r="11" spans="2:3" ht="17.25" thickBot="1" x14ac:dyDescent="0.25">
      <c r="B11" s="5" t="s">
        <v>6</v>
      </c>
      <c r="C11" s="31">
        <v>3.8144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7">
        <v>0</v>
      </c>
    </row>
    <row r="15" spans="2:3" ht="17.25" thickBot="1" x14ac:dyDescent="0.25">
      <c r="B15" s="5" t="s">
        <v>9</v>
      </c>
      <c r="C15" s="27">
        <v>0</v>
      </c>
    </row>
    <row r="16" spans="2:3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7">
        <v>0</v>
      </c>
    </row>
    <row r="20" spans="2:3" ht="17.25" thickBot="1" x14ac:dyDescent="0.25">
      <c r="B20" s="5" t="s">
        <v>13</v>
      </c>
      <c r="C20" s="27">
        <v>0</v>
      </c>
    </row>
    <row r="21" spans="2:3" ht="17.25" thickBot="1" x14ac:dyDescent="0.25">
      <c r="B21" s="5" t="s">
        <v>14</v>
      </c>
      <c r="C21" s="27">
        <v>0</v>
      </c>
    </row>
    <row r="22" spans="2:3" ht="17.25" thickBot="1" x14ac:dyDescent="0.25">
      <c r="B22" s="5" t="s">
        <v>15</v>
      </c>
      <c r="C22" s="27">
        <v>0</v>
      </c>
    </row>
    <row r="23" spans="2:3" ht="17.25" thickBot="1" x14ac:dyDescent="0.25">
      <c r="B23" s="5" t="s">
        <v>16</v>
      </c>
      <c r="C23" s="27">
        <v>0</v>
      </c>
    </row>
    <row r="24" spans="2:3" ht="17.25" thickBot="1" x14ac:dyDescent="0.25">
      <c r="B24" s="5" t="s">
        <v>17</v>
      </c>
      <c r="C24" s="27">
        <v>0</v>
      </c>
    </row>
    <row r="25" spans="2:3" ht="17.25" thickBot="1" x14ac:dyDescent="0.25">
      <c r="B25" s="5" t="s">
        <v>18</v>
      </c>
      <c r="C25" s="27">
        <v>0</v>
      </c>
    </row>
    <row r="26" spans="2:3" ht="17.25" thickBot="1" x14ac:dyDescent="0.25">
      <c r="B26" s="5" t="s">
        <v>19</v>
      </c>
      <c r="C26" s="27">
        <v>0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7">
        <f>C26+C25+C24+C23+C22+C21+C20+C19+C16+C15+C14+C11+C10+C7+C6</f>
        <v>8.9223999999999997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40">
        <f>(C14+C26+C30+C25+C24+C23+C22+C21+C20+C19)/264118</f>
        <v>0</v>
      </c>
    </row>
    <row r="36" spans="2:3" ht="26.25" thickBot="1" x14ac:dyDescent="0.25">
      <c r="B36" s="5" t="s">
        <v>55</v>
      </c>
      <c r="C36" s="40">
        <f>C32/C38</f>
        <v>3.1111134665528858E-5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7">
        <v>286791.21143999998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3" workbookViewId="0">
      <selection activeCell="C10" sqref="C10:C11"/>
    </sheetView>
  </sheetViews>
  <sheetFormatPr defaultRowHeight="15" x14ac:dyDescent="0.25"/>
  <cols>
    <col min="2" max="2" width="32.125" style="13" customWidth="1"/>
    <col min="3" max="3" width="41.625" style="7" customWidth="1"/>
  </cols>
  <sheetData>
    <row r="1" spans="2:3" ht="16.5" x14ac:dyDescent="0.25">
      <c r="B1" s="15" t="s">
        <v>69</v>
      </c>
    </row>
    <row r="2" spans="2:3" x14ac:dyDescent="0.25">
      <c r="B2" s="14"/>
    </row>
    <row r="3" spans="2:3" ht="15.75" thickBot="1" x14ac:dyDescent="0.3">
      <c r="B3" s="1" t="s">
        <v>101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31">
        <v>11.57</v>
      </c>
    </row>
    <row r="7" spans="2:3" ht="17.25" thickBot="1" x14ac:dyDescent="0.25">
      <c r="B7" s="5" t="s">
        <v>3</v>
      </c>
      <c r="C7" s="31">
        <v>19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7">
        <v>0</v>
      </c>
    </row>
    <row r="11" spans="2:3" ht="17.25" thickBot="1" x14ac:dyDescent="0.25">
      <c r="B11" s="5" t="s">
        <v>6</v>
      </c>
      <c r="C11" s="31">
        <v>13.71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7">
        <v>0</v>
      </c>
    </row>
    <row r="15" spans="2:3" ht="26.25" thickBot="1" x14ac:dyDescent="0.25">
      <c r="B15" s="5" t="s">
        <v>9</v>
      </c>
      <c r="C15" s="27">
        <v>0</v>
      </c>
    </row>
    <row r="16" spans="2:3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26.25" thickBot="1" x14ac:dyDescent="0.25">
      <c r="B19" s="5" t="s">
        <v>12</v>
      </c>
      <c r="C19" s="27">
        <v>0</v>
      </c>
    </row>
    <row r="20" spans="2:3" ht="26.25" thickBot="1" x14ac:dyDescent="0.25">
      <c r="B20" s="5" t="s">
        <v>13</v>
      </c>
      <c r="C20" s="27">
        <v>0</v>
      </c>
    </row>
    <row r="21" spans="2:3" ht="26.25" thickBot="1" x14ac:dyDescent="0.25">
      <c r="B21" s="5" t="s">
        <v>14</v>
      </c>
      <c r="C21" s="27">
        <v>0</v>
      </c>
    </row>
    <row r="22" spans="2:3" ht="17.25" thickBot="1" x14ac:dyDescent="0.25">
      <c r="B22" s="5" t="s">
        <v>15</v>
      </c>
      <c r="C22" s="27">
        <v>0</v>
      </c>
    </row>
    <row r="23" spans="2:3" ht="26.25" thickBot="1" x14ac:dyDescent="0.25">
      <c r="B23" s="5" t="s">
        <v>16</v>
      </c>
      <c r="C23" s="27">
        <v>0</v>
      </c>
    </row>
    <row r="24" spans="2:3" ht="17.25" thickBot="1" x14ac:dyDescent="0.25">
      <c r="B24" s="5" t="s">
        <v>17</v>
      </c>
      <c r="C24" s="27">
        <v>0</v>
      </c>
    </row>
    <row r="25" spans="2:3" ht="26.25" thickBot="1" x14ac:dyDescent="0.25">
      <c r="B25" s="5" t="s">
        <v>18</v>
      </c>
      <c r="C25" s="27">
        <v>0</v>
      </c>
    </row>
    <row r="26" spans="2:3" ht="17.25" thickBot="1" x14ac:dyDescent="0.25">
      <c r="B26" s="5" t="s">
        <v>19</v>
      </c>
      <c r="C26" s="27">
        <v>0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7">
        <f>C26+C25+C24+C23+C22+C21+C20+C19+C16+C15+C14+C11+C10+C7+C6</f>
        <v>44.28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39" thickBot="1" x14ac:dyDescent="0.25">
      <c r="B35" s="5" t="s">
        <v>78</v>
      </c>
      <c r="C35" s="40">
        <f>(C14+C26+C30+C25+C24+C23+C22+C21+C20+C19)/350671</f>
        <v>0</v>
      </c>
    </row>
    <row r="36" spans="2:3" ht="39" thickBot="1" x14ac:dyDescent="0.25">
      <c r="B36" s="5" t="s">
        <v>55</v>
      </c>
      <c r="C36" s="40">
        <f>C32/C38</f>
        <v>1.0452051932004614E-4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7">
        <v>423648.87093999999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6" workbookViewId="0">
      <selection activeCell="C38" sqref="C38"/>
    </sheetView>
  </sheetViews>
  <sheetFormatPr defaultRowHeight="15" x14ac:dyDescent="0.25"/>
  <cols>
    <col min="2" max="2" width="37.75" style="13" customWidth="1"/>
    <col min="3" max="3" width="35.125" style="7" customWidth="1"/>
  </cols>
  <sheetData>
    <row r="1" spans="2:3" ht="16.5" x14ac:dyDescent="0.25">
      <c r="B1" s="15" t="s">
        <v>70</v>
      </c>
    </row>
    <row r="2" spans="2:3" x14ac:dyDescent="0.25">
      <c r="B2" s="14"/>
    </row>
    <row r="3" spans="2:3" ht="15.75" thickBot="1" x14ac:dyDescent="0.3">
      <c r="B3" s="1" t="s">
        <v>101</v>
      </c>
    </row>
    <row r="4" spans="2:3" thickBot="1" x14ac:dyDescent="0.25">
      <c r="B4" s="3" t="s">
        <v>104</v>
      </c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31">
        <v>0.41899999999999998</v>
      </c>
    </row>
    <row r="7" spans="2:3" ht="17.25" thickBot="1" x14ac:dyDescent="0.25">
      <c r="B7" s="5" t="s">
        <v>3</v>
      </c>
      <c r="C7" s="31">
        <v>3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31">
        <v>0</v>
      </c>
    </row>
    <row r="11" spans="2:3" ht="17.25" thickBot="1" x14ac:dyDescent="0.25">
      <c r="B11" s="5" t="s">
        <v>6</v>
      </c>
      <c r="C11" s="31">
        <v>0.23899999999999999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7">
        <v>0</v>
      </c>
    </row>
    <row r="15" spans="2:3" ht="17.25" thickBot="1" x14ac:dyDescent="0.25">
      <c r="B15" s="5" t="s">
        <v>9</v>
      </c>
      <c r="C15" s="27">
        <v>0</v>
      </c>
    </row>
    <row r="16" spans="2:3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7">
        <v>0</v>
      </c>
    </row>
    <row r="20" spans="2:3" ht="17.25" thickBot="1" x14ac:dyDescent="0.25">
      <c r="B20" s="5" t="s">
        <v>13</v>
      </c>
      <c r="C20" s="27">
        <v>0</v>
      </c>
    </row>
    <row r="21" spans="2:3" ht="17.25" thickBot="1" x14ac:dyDescent="0.25">
      <c r="B21" s="5" t="s">
        <v>14</v>
      </c>
      <c r="C21" s="27">
        <v>0</v>
      </c>
    </row>
    <row r="22" spans="2:3" ht="17.25" thickBot="1" x14ac:dyDescent="0.25">
      <c r="B22" s="5" t="s">
        <v>15</v>
      </c>
      <c r="C22" s="27">
        <v>0</v>
      </c>
    </row>
    <row r="23" spans="2:3" ht="17.25" thickBot="1" x14ac:dyDescent="0.25">
      <c r="B23" s="5" t="s">
        <v>16</v>
      </c>
      <c r="C23" s="27">
        <v>0.72299999999999998</v>
      </c>
    </row>
    <row r="24" spans="2:3" ht="17.25" thickBot="1" x14ac:dyDescent="0.25">
      <c r="B24" s="5" t="s">
        <v>17</v>
      </c>
      <c r="C24" s="31">
        <v>3.1150000000000002</v>
      </c>
    </row>
    <row r="25" spans="2:3" ht="17.25" thickBot="1" x14ac:dyDescent="0.25">
      <c r="B25" s="5" t="s">
        <v>18</v>
      </c>
      <c r="C25" s="31"/>
    </row>
    <row r="26" spans="2:3" ht="17.25" thickBot="1" x14ac:dyDescent="0.25">
      <c r="B26" s="5" t="s">
        <v>19</v>
      </c>
      <c r="C26" s="31">
        <v>1.6E-2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7">
        <f>C26+C25+C24+C23+C22+C21+C20+C19+C16+C15+C14+C11+C10+C7+C6</f>
        <v>7.5119999999999996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39" thickBot="1" x14ac:dyDescent="0.25">
      <c r="B35" s="5" t="s">
        <v>78</v>
      </c>
      <c r="C35" s="40">
        <f>(C14+C26+C30+C25+C24+C23+C22+C21+C20+C19)/2387</f>
        <v>1.6145789694176791E-3</v>
      </c>
    </row>
    <row r="36" spans="2:3" ht="39" thickBot="1" x14ac:dyDescent="0.25">
      <c r="B36" s="5" t="s">
        <v>55</v>
      </c>
      <c r="C36" s="40">
        <f>C32/C38</f>
        <v>2.939494094518407E-3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7">
        <v>2555.5417900000002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rightToLeft="1" workbookViewId="0">
      <selection activeCell="G20" sqref="G20"/>
    </sheetView>
  </sheetViews>
  <sheetFormatPr defaultRowHeight="14.25" x14ac:dyDescent="0.2"/>
  <cols>
    <col min="2" max="2" width="74.875" bestFit="1" customWidth="1"/>
  </cols>
  <sheetData>
    <row r="2" spans="2:3" ht="16.5" x14ac:dyDescent="0.25">
      <c r="B2" s="15" t="s">
        <v>107</v>
      </c>
      <c r="C2" s="7"/>
    </row>
    <row r="3" spans="2:3" ht="15" x14ac:dyDescent="0.25">
      <c r="B3" s="14"/>
      <c r="C3" s="7"/>
    </row>
    <row r="4" spans="2:3" ht="15.75" thickBot="1" x14ac:dyDescent="0.3">
      <c r="B4" s="1" t="s">
        <v>101</v>
      </c>
      <c r="C4" s="7"/>
    </row>
    <row r="5" spans="2:3" ht="15" thickBot="1" x14ac:dyDescent="0.25">
      <c r="B5" s="3" t="s">
        <v>104</v>
      </c>
      <c r="C5" s="2" t="s">
        <v>0</v>
      </c>
    </row>
    <row r="6" spans="2:3" ht="17.25" thickBot="1" x14ac:dyDescent="0.25">
      <c r="B6" s="11" t="s">
        <v>1</v>
      </c>
      <c r="C6" s="8"/>
    </row>
    <row r="7" spans="2:3" ht="17.25" thickBot="1" x14ac:dyDescent="0.25">
      <c r="B7" s="5" t="s">
        <v>2</v>
      </c>
      <c r="C7" s="27">
        <v>0</v>
      </c>
    </row>
    <row r="8" spans="2:3" ht="17.25" thickBot="1" x14ac:dyDescent="0.25">
      <c r="B8" s="5" t="s">
        <v>3</v>
      </c>
      <c r="C8" s="27">
        <v>0</v>
      </c>
    </row>
    <row r="9" spans="2:3" ht="17.25" thickBot="1" x14ac:dyDescent="0.25">
      <c r="B9" s="5"/>
      <c r="C9" s="21"/>
    </row>
    <row r="10" spans="2:3" ht="17.25" thickBot="1" x14ac:dyDescent="0.25">
      <c r="B10" s="11" t="s">
        <v>4</v>
      </c>
      <c r="C10" s="21"/>
    </row>
    <row r="11" spans="2:3" ht="17.25" thickBot="1" x14ac:dyDescent="0.25">
      <c r="B11" s="5" t="s">
        <v>5</v>
      </c>
      <c r="C11" s="27">
        <v>0</v>
      </c>
    </row>
    <row r="12" spans="2:3" ht="17.25" thickBot="1" x14ac:dyDescent="0.25">
      <c r="B12" s="5" t="s">
        <v>6</v>
      </c>
      <c r="C12" s="27">
        <v>0</v>
      </c>
    </row>
    <row r="13" spans="2:3" ht="17.25" thickBot="1" x14ac:dyDescent="0.25">
      <c r="B13" s="5"/>
      <c r="C13" s="21"/>
    </row>
    <row r="14" spans="2:3" ht="17.25" thickBot="1" x14ac:dyDescent="0.25">
      <c r="B14" s="11" t="s">
        <v>7</v>
      </c>
      <c r="C14" s="21"/>
    </row>
    <row r="15" spans="2:3" ht="17.25" thickBot="1" x14ac:dyDescent="0.25">
      <c r="B15" s="5" t="s">
        <v>8</v>
      </c>
      <c r="C15" s="27">
        <v>0</v>
      </c>
    </row>
    <row r="16" spans="2:3" ht="17.25" thickBot="1" x14ac:dyDescent="0.25">
      <c r="B16" s="5" t="s">
        <v>9</v>
      </c>
      <c r="C16" s="27">
        <v>0</v>
      </c>
    </row>
    <row r="17" spans="2:3" ht="17.25" thickBot="1" x14ac:dyDescent="0.25">
      <c r="B17" s="5" t="s">
        <v>10</v>
      </c>
      <c r="C17" s="27">
        <v>0</v>
      </c>
    </row>
    <row r="18" spans="2:3" ht="17.25" thickBot="1" x14ac:dyDescent="0.25">
      <c r="B18" s="5"/>
      <c r="C18" s="21"/>
    </row>
    <row r="19" spans="2:3" ht="17.25" thickBot="1" x14ac:dyDescent="0.25">
      <c r="B19" s="11" t="s">
        <v>11</v>
      </c>
      <c r="C19" s="21"/>
    </row>
    <row r="20" spans="2:3" ht="17.25" thickBot="1" x14ac:dyDescent="0.25">
      <c r="B20" s="5" t="s">
        <v>12</v>
      </c>
      <c r="C20" s="27">
        <v>0</v>
      </c>
    </row>
    <row r="21" spans="2:3" ht="17.25" thickBot="1" x14ac:dyDescent="0.25">
      <c r="B21" s="5" t="s">
        <v>13</v>
      </c>
      <c r="C21" s="27">
        <v>0</v>
      </c>
    </row>
    <row r="22" spans="2:3" ht="17.25" thickBot="1" x14ac:dyDescent="0.25">
      <c r="B22" s="5" t="s">
        <v>14</v>
      </c>
      <c r="C22" s="27">
        <v>0</v>
      </c>
    </row>
    <row r="23" spans="2:3" ht="17.25" thickBot="1" x14ac:dyDescent="0.25">
      <c r="B23" s="5" t="s">
        <v>15</v>
      </c>
      <c r="C23" s="27">
        <v>0</v>
      </c>
    </row>
    <row r="24" spans="2:3" ht="17.25" thickBot="1" x14ac:dyDescent="0.25">
      <c r="B24" s="5" t="s">
        <v>16</v>
      </c>
      <c r="C24" s="27">
        <v>0</v>
      </c>
    </row>
    <row r="25" spans="2:3" ht="17.25" thickBot="1" x14ac:dyDescent="0.25">
      <c r="B25" s="5" t="s">
        <v>17</v>
      </c>
      <c r="C25" s="27">
        <v>0</v>
      </c>
    </row>
    <row r="26" spans="2:3" ht="17.25" thickBot="1" x14ac:dyDescent="0.25">
      <c r="B26" s="5" t="s">
        <v>18</v>
      </c>
      <c r="C26" s="27">
        <v>0</v>
      </c>
    </row>
    <row r="27" spans="2:3" ht="17.25" thickBot="1" x14ac:dyDescent="0.25">
      <c r="B27" s="5" t="s">
        <v>19</v>
      </c>
      <c r="C27" s="27">
        <v>0</v>
      </c>
    </row>
    <row r="28" spans="2:3" ht="17.25" thickBot="1" x14ac:dyDescent="0.25">
      <c r="B28" s="5"/>
      <c r="C28" s="21"/>
    </row>
    <row r="29" spans="2:3" ht="17.25" thickBot="1" x14ac:dyDescent="0.25">
      <c r="B29" s="11" t="s">
        <v>20</v>
      </c>
      <c r="C29" s="21"/>
    </row>
    <row r="30" spans="2:3" ht="17.25" thickBot="1" x14ac:dyDescent="0.25">
      <c r="B30" s="5" t="s">
        <v>21</v>
      </c>
      <c r="C30" s="27">
        <v>0</v>
      </c>
    </row>
    <row r="31" spans="2:3" ht="17.25" thickBot="1" x14ac:dyDescent="0.25">
      <c r="B31" s="5" t="s">
        <v>22</v>
      </c>
      <c r="C31" s="27">
        <v>0</v>
      </c>
    </row>
    <row r="32" spans="2:3" ht="17.25" thickBot="1" x14ac:dyDescent="0.25">
      <c r="B32" s="5"/>
      <c r="C32" s="21"/>
    </row>
    <row r="33" spans="2:3" ht="17.25" thickBot="1" x14ac:dyDescent="0.25">
      <c r="B33" s="11" t="s">
        <v>54</v>
      </c>
      <c r="C33" s="27">
        <v>0</v>
      </c>
    </row>
    <row r="34" spans="2:3" ht="17.25" thickBot="1" x14ac:dyDescent="0.25">
      <c r="B34" s="12"/>
      <c r="C34" s="8"/>
    </row>
    <row r="35" spans="2:3" ht="17.25" thickBot="1" x14ac:dyDescent="0.25">
      <c r="B35" s="11" t="s">
        <v>23</v>
      </c>
      <c r="C35" s="8"/>
    </row>
    <row r="36" spans="2:3" ht="26.25" thickBot="1" x14ac:dyDescent="0.25">
      <c r="B36" s="5" t="s">
        <v>78</v>
      </c>
      <c r="C36" s="27">
        <v>0</v>
      </c>
    </row>
    <row r="37" spans="2:3" ht="17.25" thickBot="1" x14ac:dyDescent="0.25">
      <c r="B37" s="5" t="s">
        <v>55</v>
      </c>
      <c r="C37" s="27">
        <v>0</v>
      </c>
    </row>
    <row r="38" spans="2:3" ht="17.25" thickBot="1" x14ac:dyDescent="0.25">
      <c r="B38" s="5"/>
      <c r="C38" s="8"/>
    </row>
    <row r="39" spans="2:3" ht="17.25" thickBot="1" x14ac:dyDescent="0.25">
      <c r="B39" s="5" t="s">
        <v>24</v>
      </c>
      <c r="C39" s="2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7" workbookViewId="0">
      <selection activeCell="C38" sqref="C38"/>
    </sheetView>
  </sheetViews>
  <sheetFormatPr defaultRowHeight="15" x14ac:dyDescent="0.25"/>
  <cols>
    <col min="2" max="2" width="37" style="13" customWidth="1"/>
    <col min="3" max="3" width="37.125" style="7" customWidth="1"/>
  </cols>
  <sheetData>
    <row r="1" spans="2:3" ht="16.5" x14ac:dyDescent="0.25">
      <c r="B1" s="15" t="s">
        <v>71</v>
      </c>
    </row>
    <row r="2" spans="2:3" x14ac:dyDescent="0.25">
      <c r="B2" s="14"/>
    </row>
    <row r="3" spans="2:3" ht="15.75" thickBot="1" x14ac:dyDescent="0.3">
      <c r="B3" s="1" t="s">
        <v>101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7">
        <v>0</v>
      </c>
    </row>
    <row r="7" spans="2:3" ht="17.25" thickBot="1" x14ac:dyDescent="0.25">
      <c r="B7" s="5" t="s">
        <v>3</v>
      </c>
      <c r="C7" s="31">
        <v>25</v>
      </c>
    </row>
    <row r="8" spans="2:3" ht="17.25" thickBot="1" x14ac:dyDescent="0.25">
      <c r="B8" s="5"/>
      <c r="C8" s="8"/>
    </row>
    <row r="9" spans="2:3" ht="17.25" thickBot="1" x14ac:dyDescent="0.25">
      <c r="B9" s="11" t="s">
        <v>4</v>
      </c>
      <c r="C9" s="8"/>
    </row>
    <row r="10" spans="2:3" ht="17.25" thickBot="1" x14ac:dyDescent="0.25">
      <c r="B10" s="5" t="s">
        <v>5</v>
      </c>
      <c r="C10" s="27">
        <v>0</v>
      </c>
    </row>
    <row r="11" spans="2:3" ht="17.25" thickBot="1" x14ac:dyDescent="0.25">
      <c r="B11" s="5" t="s">
        <v>6</v>
      </c>
      <c r="C11" s="31">
        <v>4.2000000000000003E-2</v>
      </c>
    </row>
    <row r="12" spans="2:3" ht="17.25" thickBot="1" x14ac:dyDescent="0.25">
      <c r="B12" s="5"/>
      <c r="C12" s="8"/>
    </row>
    <row r="13" spans="2:3" ht="17.25" thickBot="1" x14ac:dyDescent="0.25">
      <c r="B13" s="11" t="s">
        <v>7</v>
      </c>
      <c r="C13" s="8"/>
    </row>
    <row r="14" spans="2:3" ht="26.25" thickBot="1" x14ac:dyDescent="0.25">
      <c r="B14" s="5" t="s">
        <v>8</v>
      </c>
      <c r="C14" s="27">
        <v>0</v>
      </c>
    </row>
    <row r="15" spans="2:3" ht="17.25" thickBot="1" x14ac:dyDescent="0.25">
      <c r="B15" s="5" t="s">
        <v>9</v>
      </c>
      <c r="C15" s="27">
        <v>0</v>
      </c>
    </row>
    <row r="16" spans="2:3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8"/>
    </row>
    <row r="18" spans="2:3" ht="17.25" thickBot="1" x14ac:dyDescent="0.25">
      <c r="B18" s="11" t="s">
        <v>11</v>
      </c>
      <c r="C18" s="8"/>
    </row>
    <row r="19" spans="2:3" ht="17.25" thickBot="1" x14ac:dyDescent="0.25">
      <c r="B19" s="5" t="s">
        <v>12</v>
      </c>
      <c r="C19" s="27">
        <v>0</v>
      </c>
    </row>
    <row r="20" spans="2:3" ht="17.25" thickBot="1" x14ac:dyDescent="0.25">
      <c r="B20" s="5" t="s">
        <v>13</v>
      </c>
      <c r="C20" s="27">
        <v>0</v>
      </c>
    </row>
    <row r="21" spans="2:3" ht="17.25" thickBot="1" x14ac:dyDescent="0.25">
      <c r="B21" s="5" t="s">
        <v>14</v>
      </c>
      <c r="C21" s="27">
        <v>0</v>
      </c>
    </row>
    <row r="22" spans="2:3" ht="17.25" thickBot="1" x14ac:dyDescent="0.25">
      <c r="B22" s="5" t="s">
        <v>15</v>
      </c>
      <c r="C22" s="27">
        <v>0</v>
      </c>
    </row>
    <row r="23" spans="2:3" ht="17.25" thickBot="1" x14ac:dyDescent="0.25">
      <c r="B23" s="5" t="s">
        <v>16</v>
      </c>
      <c r="C23" s="31">
        <v>0.69299999999999995</v>
      </c>
    </row>
    <row r="24" spans="2:3" ht="17.25" thickBot="1" x14ac:dyDescent="0.25">
      <c r="B24" s="5" t="s">
        <v>17</v>
      </c>
      <c r="C24" s="27">
        <v>0</v>
      </c>
    </row>
    <row r="25" spans="2:3" ht="17.25" thickBot="1" x14ac:dyDescent="0.25">
      <c r="B25" s="5" t="s">
        <v>18</v>
      </c>
      <c r="C25" s="27">
        <v>0</v>
      </c>
    </row>
    <row r="26" spans="2:3" ht="17.25" thickBot="1" x14ac:dyDescent="0.25">
      <c r="B26" s="5" t="s">
        <v>19</v>
      </c>
      <c r="C26" s="27">
        <v>0</v>
      </c>
    </row>
    <row r="27" spans="2:3" ht="17.25" thickBot="1" x14ac:dyDescent="0.25">
      <c r="B27" s="5"/>
      <c r="C27" s="8"/>
    </row>
    <row r="28" spans="2:3" ht="17.25" thickBot="1" x14ac:dyDescent="0.25">
      <c r="B28" s="11" t="s">
        <v>20</v>
      </c>
      <c r="C28" s="8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8"/>
    </row>
    <row r="32" spans="2:3" ht="17.25" thickBot="1" x14ac:dyDescent="0.25">
      <c r="B32" s="11" t="s">
        <v>54</v>
      </c>
      <c r="C32" s="27">
        <f>C26+C25+C24+C23+C22+C21+C20+C19+C16+C15+C14+C11+C10+C7+C6</f>
        <v>25.734999999999999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39" thickBot="1" x14ac:dyDescent="0.25">
      <c r="B35" s="5" t="s">
        <v>78</v>
      </c>
      <c r="C35" s="40">
        <f>(C14+C26+C30+C25+C24+C23+C22+C21+C20+C19)/76046</f>
        <v>9.1129053467638003E-6</v>
      </c>
    </row>
    <row r="36" spans="2:3" ht="39" thickBot="1" x14ac:dyDescent="0.25">
      <c r="B36" s="5" t="s">
        <v>55</v>
      </c>
      <c r="C36" s="40">
        <f>C32/C38</f>
        <v>1.7890000781383235E-3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30">
        <v>14385.130730000001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6" workbookViewId="0">
      <selection activeCell="C38" sqref="C38"/>
    </sheetView>
  </sheetViews>
  <sheetFormatPr defaultRowHeight="15" x14ac:dyDescent="0.25"/>
  <cols>
    <col min="2" max="2" width="44.875" style="13" customWidth="1"/>
    <col min="3" max="3" width="27.875" style="7" customWidth="1"/>
  </cols>
  <sheetData>
    <row r="1" spans="2:3" ht="16.5" x14ac:dyDescent="0.25">
      <c r="B1" s="15" t="s">
        <v>72</v>
      </c>
    </row>
    <row r="2" spans="2:3" x14ac:dyDescent="0.25">
      <c r="B2" s="14"/>
    </row>
    <row r="3" spans="2:3" ht="15.75" thickBot="1" x14ac:dyDescent="0.3">
      <c r="B3" s="1" t="s">
        <v>101</v>
      </c>
    </row>
    <row r="4" spans="2:3" thickBot="1" x14ac:dyDescent="0.25">
      <c r="B4" s="3" t="s">
        <v>104</v>
      </c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7">
        <v>0</v>
      </c>
    </row>
    <row r="7" spans="2:3" ht="17.25" thickBot="1" x14ac:dyDescent="0.25">
      <c r="B7" s="5" t="s">
        <v>3</v>
      </c>
      <c r="C7" s="31">
        <v>3.464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7">
        <v>0</v>
      </c>
    </row>
    <row r="11" spans="2:3" ht="17.25" thickBot="1" x14ac:dyDescent="0.25">
      <c r="B11" s="5" t="s">
        <v>6</v>
      </c>
      <c r="C11" s="27">
        <v>0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7">
        <v>0</v>
      </c>
    </row>
    <row r="15" spans="2:3" ht="17.25" thickBot="1" x14ac:dyDescent="0.25">
      <c r="B15" s="5" t="s">
        <v>9</v>
      </c>
      <c r="C15" s="27">
        <v>0</v>
      </c>
    </row>
    <row r="16" spans="2:3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7">
        <v>0</v>
      </c>
    </row>
    <row r="20" spans="2:3" ht="17.25" thickBot="1" x14ac:dyDescent="0.25">
      <c r="B20" s="5" t="s">
        <v>13</v>
      </c>
      <c r="C20" s="27">
        <v>0</v>
      </c>
    </row>
    <row r="21" spans="2:3" ht="17.25" thickBot="1" x14ac:dyDescent="0.25">
      <c r="B21" s="5" t="s">
        <v>14</v>
      </c>
      <c r="C21" s="27">
        <v>0</v>
      </c>
    </row>
    <row r="22" spans="2:3" ht="17.25" thickBot="1" x14ac:dyDescent="0.25">
      <c r="B22" s="5" t="s">
        <v>15</v>
      </c>
      <c r="C22" s="27">
        <v>0</v>
      </c>
    </row>
    <row r="23" spans="2:3" ht="17.25" thickBot="1" x14ac:dyDescent="0.25">
      <c r="B23" s="5" t="s">
        <v>16</v>
      </c>
      <c r="C23" s="27">
        <v>0</v>
      </c>
    </row>
    <row r="24" spans="2:3" ht="17.25" thickBot="1" x14ac:dyDescent="0.25">
      <c r="B24" s="5" t="s">
        <v>17</v>
      </c>
      <c r="C24" s="27">
        <v>0</v>
      </c>
    </row>
    <row r="25" spans="2:3" ht="17.25" thickBot="1" x14ac:dyDescent="0.25">
      <c r="B25" s="5" t="s">
        <v>18</v>
      </c>
      <c r="C25" s="27">
        <v>0</v>
      </c>
    </row>
    <row r="26" spans="2:3" ht="17.25" thickBot="1" x14ac:dyDescent="0.25">
      <c r="B26" s="5" t="s">
        <v>19</v>
      </c>
      <c r="C26" s="27">
        <v>0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7">
        <f>C26+C25+C24+C23+C22+C21+C20+C19+C16+C15+C14+C11+C10+C7+C6</f>
        <v>3.464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40">
        <f>(C14+C26+C30+C25+C24+C23+C22+C21+C20+C19)/6838</f>
        <v>0</v>
      </c>
    </row>
    <row r="36" spans="2:3" ht="26.25" thickBot="1" x14ac:dyDescent="0.25">
      <c r="B36" s="5" t="s">
        <v>55</v>
      </c>
      <c r="C36" s="40">
        <f>C32/C38</f>
        <v>1.0701202635690144E-3</v>
      </c>
    </row>
    <row r="37" spans="2:3" ht="15" customHeight="1" thickBot="1" x14ac:dyDescent="0.25">
      <c r="B37" s="5"/>
      <c r="C37" s="8"/>
    </row>
    <row r="38" spans="2:3" ht="15" customHeight="1" thickBot="1" x14ac:dyDescent="0.25">
      <c r="B38" s="5" t="s">
        <v>24</v>
      </c>
      <c r="C38" s="27">
        <v>3237.01935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rightToLeft="1" topLeftCell="A19" workbookViewId="0">
      <selection activeCell="C38" sqref="C38"/>
    </sheetView>
  </sheetViews>
  <sheetFormatPr defaultRowHeight="15" x14ac:dyDescent="0.25"/>
  <cols>
    <col min="2" max="2" width="42.25" style="13" customWidth="1"/>
    <col min="3" max="3" width="31" style="7" customWidth="1"/>
  </cols>
  <sheetData>
    <row r="1" spans="2:5" ht="16.5" x14ac:dyDescent="0.25">
      <c r="B1" s="15" t="s">
        <v>73</v>
      </c>
    </row>
    <row r="2" spans="2:5" x14ac:dyDescent="0.25">
      <c r="B2" s="14"/>
    </row>
    <row r="3" spans="2:5" ht="15.75" thickBot="1" x14ac:dyDescent="0.3">
      <c r="B3" s="1" t="s">
        <v>101</v>
      </c>
    </row>
    <row r="4" spans="2:5" thickBot="1" x14ac:dyDescent="0.25">
      <c r="B4" s="3"/>
      <c r="C4" s="2" t="s">
        <v>0</v>
      </c>
    </row>
    <row r="5" spans="2:5" ht="17.25" thickBot="1" x14ac:dyDescent="0.25">
      <c r="B5" s="11" t="s">
        <v>1</v>
      </c>
      <c r="C5" s="8"/>
    </row>
    <row r="6" spans="2:5" ht="17.25" thickBot="1" x14ac:dyDescent="0.25">
      <c r="B6" s="5" t="s">
        <v>2</v>
      </c>
      <c r="C6" s="27">
        <v>0</v>
      </c>
    </row>
    <row r="7" spans="2:5" ht="17.25" thickBot="1" x14ac:dyDescent="0.25">
      <c r="B7" s="5" t="s">
        <v>3</v>
      </c>
      <c r="C7" s="31">
        <v>103</v>
      </c>
      <c r="D7" s="33"/>
      <c r="E7" s="34"/>
    </row>
    <row r="8" spans="2:5" ht="17.25" thickBot="1" x14ac:dyDescent="0.25">
      <c r="B8" s="5"/>
      <c r="C8" s="21"/>
    </row>
    <row r="9" spans="2:5" ht="17.25" thickBot="1" x14ac:dyDescent="0.25">
      <c r="B9" s="11" t="s">
        <v>4</v>
      </c>
      <c r="C9" s="21"/>
    </row>
    <row r="10" spans="2:5" ht="17.25" thickBot="1" x14ac:dyDescent="0.25">
      <c r="B10" s="5" t="s">
        <v>5</v>
      </c>
      <c r="C10" s="27">
        <v>0</v>
      </c>
    </row>
    <row r="11" spans="2:5" ht="17.25" thickBot="1" x14ac:dyDescent="0.25">
      <c r="B11" s="5" t="s">
        <v>6</v>
      </c>
      <c r="C11" s="31">
        <v>1.847E-2</v>
      </c>
    </row>
    <row r="12" spans="2:5" ht="17.25" thickBot="1" x14ac:dyDescent="0.25">
      <c r="B12" s="5"/>
      <c r="C12" s="21"/>
    </row>
    <row r="13" spans="2:5" ht="17.25" thickBot="1" x14ac:dyDescent="0.25">
      <c r="B13" s="11" t="s">
        <v>7</v>
      </c>
      <c r="C13" s="21"/>
    </row>
    <row r="14" spans="2:5" ht="26.25" thickBot="1" x14ac:dyDescent="0.25">
      <c r="B14" s="5" t="s">
        <v>8</v>
      </c>
      <c r="C14" s="27">
        <v>0</v>
      </c>
    </row>
    <row r="15" spans="2:5" ht="17.25" thickBot="1" x14ac:dyDescent="0.25">
      <c r="B15" s="5" t="s">
        <v>9</v>
      </c>
      <c r="C15" s="27">
        <v>0</v>
      </c>
    </row>
    <row r="16" spans="2:5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7">
        <v>0</v>
      </c>
    </row>
    <row r="20" spans="2:3" ht="17.25" thickBot="1" x14ac:dyDescent="0.25">
      <c r="B20" s="5" t="s">
        <v>13</v>
      </c>
      <c r="C20" s="27">
        <v>0</v>
      </c>
    </row>
    <row r="21" spans="2:3" ht="17.25" thickBot="1" x14ac:dyDescent="0.25">
      <c r="B21" s="5" t="s">
        <v>14</v>
      </c>
      <c r="C21" s="27">
        <v>0</v>
      </c>
    </row>
    <row r="22" spans="2:3" ht="17.25" thickBot="1" x14ac:dyDescent="0.25">
      <c r="B22" s="5" t="s">
        <v>15</v>
      </c>
      <c r="C22" s="27">
        <v>0</v>
      </c>
    </row>
    <row r="23" spans="2:3" ht="17.25" thickBot="1" x14ac:dyDescent="0.25">
      <c r="B23" s="5" t="s">
        <v>16</v>
      </c>
      <c r="C23" s="31">
        <v>3.6190000000000002</v>
      </c>
    </row>
    <row r="24" spans="2:3" ht="17.25" thickBot="1" x14ac:dyDescent="0.25">
      <c r="B24" s="5" t="s">
        <v>17</v>
      </c>
      <c r="C24" s="31">
        <v>8.4280000000000008</v>
      </c>
    </row>
    <row r="25" spans="2:3" ht="17.25" thickBot="1" x14ac:dyDescent="0.25">
      <c r="B25" s="5" t="s">
        <v>18</v>
      </c>
      <c r="C25" s="27">
        <v>0</v>
      </c>
    </row>
    <row r="26" spans="2:3" ht="17.25" thickBot="1" x14ac:dyDescent="0.25">
      <c r="B26" s="5" t="s">
        <v>19</v>
      </c>
      <c r="C26" s="27">
        <v>0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39">
        <f>C26+C25+C24+C23+C22+C21+C20+C19+C16+C15+C14+C11+C10+C7+C6</f>
        <v>115.06547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40">
        <f>(C14+C26+C30+C25+C24+C23+C22+C21+C20+C19)/251177</f>
        <v>4.7962193990691823E-5</v>
      </c>
    </row>
    <row r="36" spans="2:3" ht="26.25" thickBot="1" x14ac:dyDescent="0.25">
      <c r="B36" s="5" t="s">
        <v>55</v>
      </c>
      <c r="C36" s="40">
        <f>C32/C38</f>
        <v>4.5985320771853543E-3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7">
        <v>25022.217539999998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6" workbookViewId="0">
      <selection activeCell="C38" sqref="C38"/>
    </sheetView>
  </sheetViews>
  <sheetFormatPr defaultRowHeight="15" x14ac:dyDescent="0.25"/>
  <cols>
    <col min="2" max="2" width="39.5" style="13" customWidth="1"/>
    <col min="3" max="3" width="33.25" style="7" customWidth="1"/>
  </cols>
  <sheetData>
    <row r="1" spans="2:3" ht="16.5" x14ac:dyDescent="0.25">
      <c r="B1" s="15" t="s">
        <v>74</v>
      </c>
    </row>
    <row r="2" spans="2:3" x14ac:dyDescent="0.25">
      <c r="B2" s="14"/>
    </row>
    <row r="3" spans="2:3" ht="15.75" thickBot="1" x14ac:dyDescent="0.3">
      <c r="B3" s="1" t="s">
        <v>101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27">
        <v>0</v>
      </c>
    </row>
    <row r="7" spans="2:3" ht="17.25" thickBot="1" x14ac:dyDescent="0.25">
      <c r="B7" s="5" t="s">
        <v>3</v>
      </c>
      <c r="C7" s="31">
        <v>32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7">
        <v>0</v>
      </c>
    </row>
    <row r="11" spans="2:3" ht="17.25" thickBot="1" x14ac:dyDescent="0.25">
      <c r="B11" s="5" t="s">
        <v>6</v>
      </c>
      <c r="C11" s="27">
        <v>0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7">
        <v>0</v>
      </c>
    </row>
    <row r="15" spans="2:3" ht="17.25" thickBot="1" x14ac:dyDescent="0.25">
      <c r="B15" s="5" t="s">
        <v>9</v>
      </c>
      <c r="C15" s="27">
        <v>0</v>
      </c>
    </row>
    <row r="16" spans="2:3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7">
        <v>0</v>
      </c>
    </row>
    <row r="20" spans="2:3" ht="17.25" thickBot="1" x14ac:dyDescent="0.25">
      <c r="B20" s="5" t="s">
        <v>13</v>
      </c>
      <c r="C20" s="27">
        <v>0</v>
      </c>
    </row>
    <row r="21" spans="2:3" ht="17.25" thickBot="1" x14ac:dyDescent="0.25">
      <c r="B21" s="5" t="s">
        <v>14</v>
      </c>
      <c r="C21" s="27">
        <v>0</v>
      </c>
    </row>
    <row r="22" spans="2:3" ht="17.25" thickBot="1" x14ac:dyDescent="0.25">
      <c r="B22" s="5" t="s">
        <v>15</v>
      </c>
      <c r="C22" s="27">
        <v>0</v>
      </c>
    </row>
    <row r="23" spans="2:3" ht="17.25" thickBot="1" x14ac:dyDescent="0.25">
      <c r="B23" s="5" t="s">
        <v>16</v>
      </c>
      <c r="C23" s="31">
        <v>2.9289999999999998</v>
      </c>
    </row>
    <row r="24" spans="2:3" ht="17.25" thickBot="1" x14ac:dyDescent="0.25">
      <c r="B24" s="5" t="s">
        <v>17</v>
      </c>
      <c r="C24" s="31">
        <v>30.361000000000001</v>
      </c>
    </row>
    <row r="25" spans="2:3" ht="17.25" thickBot="1" x14ac:dyDescent="0.25">
      <c r="B25" s="5" t="s">
        <v>18</v>
      </c>
      <c r="C25" s="31">
        <v>0</v>
      </c>
    </row>
    <row r="26" spans="2:3" ht="17.25" thickBot="1" x14ac:dyDescent="0.25">
      <c r="B26" s="5" t="s">
        <v>19</v>
      </c>
      <c r="C26" s="27">
        <v>0</v>
      </c>
    </row>
    <row r="27" spans="2:3" ht="17.25" thickBot="1" x14ac:dyDescent="0.25">
      <c r="B27" s="5"/>
      <c r="C27" s="8"/>
    </row>
    <row r="28" spans="2:3" ht="17.25" thickBot="1" x14ac:dyDescent="0.25">
      <c r="B28" s="11" t="s">
        <v>20</v>
      </c>
      <c r="C28" s="8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8"/>
    </row>
    <row r="32" spans="2:3" ht="17.25" thickBot="1" x14ac:dyDescent="0.25">
      <c r="B32" s="11" t="s">
        <v>54</v>
      </c>
      <c r="C32" s="39">
        <f>C26+C25+C24+C23+C22+C21+C20+C19+C16+C15+C14+C11+C10+C7+C6</f>
        <v>65.289999999999992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39" thickBot="1" x14ac:dyDescent="0.25">
      <c r="B35" s="5" t="s">
        <v>78</v>
      </c>
      <c r="C35" s="40">
        <f>(C14+C26+C30+C25+C24+C23+C22+C21+C20+C19)/43675</f>
        <v>7.6222095020034341E-4</v>
      </c>
    </row>
    <row r="36" spans="2:3" ht="26.25" thickBot="1" x14ac:dyDescent="0.25">
      <c r="B36" s="5" t="s">
        <v>55</v>
      </c>
      <c r="C36" s="40">
        <f>C32/C38</f>
        <v>1.6850132452132054E-2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7">
        <v>3874.7469900000001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39"/>
  <sheetViews>
    <sheetView rightToLeft="1" tabSelected="1" workbookViewId="0">
      <selection activeCell="C18" sqref="C18"/>
    </sheetView>
  </sheetViews>
  <sheetFormatPr defaultColWidth="37.25" defaultRowHeight="15" x14ac:dyDescent="0.25"/>
  <cols>
    <col min="1" max="1" width="10.375" customWidth="1"/>
    <col min="2" max="2" width="55" style="9" bestFit="1" customWidth="1"/>
    <col min="3" max="3" width="14.25" style="19" customWidth="1"/>
  </cols>
  <sheetData>
    <row r="1" spans="2:5" ht="16.5" x14ac:dyDescent="0.25">
      <c r="B1" s="15" t="s">
        <v>60</v>
      </c>
    </row>
    <row r="2" spans="2:5" x14ac:dyDescent="0.25">
      <c r="B2" s="14" t="s">
        <v>61</v>
      </c>
    </row>
    <row r="3" spans="2:5" ht="15.75" thickBot="1" x14ac:dyDescent="0.3">
      <c r="B3" s="1" t="s">
        <v>102</v>
      </c>
    </row>
    <row r="4" spans="2:5" thickBot="1" x14ac:dyDescent="0.25">
      <c r="B4" s="3"/>
      <c r="C4" s="20" t="s">
        <v>0</v>
      </c>
    </row>
    <row r="5" spans="2:5" ht="17.25" thickBot="1" x14ac:dyDescent="0.25">
      <c r="B5" s="4" t="s">
        <v>25</v>
      </c>
      <c r="C5" s="21"/>
    </row>
    <row r="6" spans="2:5" ht="17.25" thickBot="1" x14ac:dyDescent="0.25">
      <c r="B6" s="4" t="s">
        <v>26</v>
      </c>
      <c r="C6" s="21"/>
    </row>
    <row r="7" spans="2:5" ht="17.25" thickBot="1" x14ac:dyDescent="0.25">
      <c r="B7" s="5" t="s">
        <v>82</v>
      </c>
      <c r="C7" s="31">
        <v>610.12</v>
      </c>
      <c r="E7" s="22"/>
    </row>
    <row r="8" spans="2:5" ht="17.25" thickBot="1" x14ac:dyDescent="0.25">
      <c r="B8" s="4" t="s">
        <v>27</v>
      </c>
      <c r="C8" s="21"/>
    </row>
    <row r="9" spans="2:5" ht="17.25" thickBot="1" x14ac:dyDescent="0.25">
      <c r="B9" s="5" t="s">
        <v>81</v>
      </c>
      <c r="C9" s="31">
        <v>2595.1820000000002</v>
      </c>
      <c r="D9" s="28"/>
    </row>
    <row r="10" spans="2:5" ht="17.25" thickBot="1" x14ac:dyDescent="0.25">
      <c r="B10" s="10" t="s">
        <v>79</v>
      </c>
      <c r="C10" s="31">
        <v>179.239</v>
      </c>
      <c r="D10" s="28"/>
    </row>
    <row r="11" spans="2:5" ht="17.25" thickBot="1" x14ac:dyDescent="0.25">
      <c r="B11" s="10" t="s">
        <v>80</v>
      </c>
      <c r="C11" s="31">
        <v>136.21700000000001</v>
      </c>
      <c r="D11" s="28"/>
    </row>
    <row r="12" spans="2:5" ht="17.25" thickBot="1" x14ac:dyDescent="0.25">
      <c r="B12" s="10" t="s">
        <v>105</v>
      </c>
      <c r="C12" s="35">
        <v>25.699000000000002</v>
      </c>
      <c r="D12" s="28"/>
    </row>
    <row r="13" spans="2:5" ht="17.25" thickBot="1" x14ac:dyDescent="0.25">
      <c r="B13" s="10" t="s">
        <v>106</v>
      </c>
      <c r="C13" s="35">
        <v>29.669</v>
      </c>
      <c r="D13" s="28"/>
    </row>
    <row r="14" spans="2:5" ht="17.25" thickBot="1" x14ac:dyDescent="0.25">
      <c r="B14" s="10" t="s">
        <v>97</v>
      </c>
      <c r="C14" s="35">
        <v>73.700999999999993</v>
      </c>
      <c r="D14" s="28"/>
    </row>
    <row r="15" spans="2:5" ht="15.75" customHeight="1" thickBot="1" x14ac:dyDescent="0.25">
      <c r="B15" s="10" t="s">
        <v>100</v>
      </c>
      <c r="C15" s="35">
        <v>55.506</v>
      </c>
      <c r="D15" s="28"/>
    </row>
    <row r="16" spans="2:5" ht="15.75" customHeight="1" thickBot="1" x14ac:dyDescent="0.25">
      <c r="B16" s="10" t="s">
        <v>84</v>
      </c>
      <c r="C16" s="35">
        <v>23.77</v>
      </c>
      <c r="D16" s="28"/>
    </row>
    <row r="17" spans="2:5" ht="17.25" thickBot="1" x14ac:dyDescent="0.25">
      <c r="B17" s="4" t="s">
        <v>28</v>
      </c>
      <c r="C17" s="36">
        <f>C16+C11+C10+C9+C7+C15+C14+C13+C12</f>
        <v>3729.1030000000001</v>
      </c>
      <c r="E17" s="37"/>
    </row>
    <row r="18" spans="2:5" ht="17.25" thickBot="1" x14ac:dyDescent="0.25">
      <c r="B18" s="11"/>
      <c r="C18" s="21"/>
    </row>
    <row r="19" spans="2:5" ht="17.25" thickBot="1" x14ac:dyDescent="0.25">
      <c r="B19" s="4" t="s">
        <v>29</v>
      </c>
      <c r="C19" s="21"/>
    </row>
    <row r="20" spans="2:5" ht="16.5" customHeight="1" thickBot="1" x14ac:dyDescent="0.25">
      <c r="B20" s="4" t="s">
        <v>26</v>
      </c>
      <c r="C20" s="21"/>
    </row>
    <row r="21" spans="2:5" ht="17.25" thickBot="1" x14ac:dyDescent="0.25">
      <c r="B21" s="4" t="s">
        <v>27</v>
      </c>
      <c r="C21" s="21"/>
    </row>
    <row r="22" spans="2:5" ht="17.25" thickBot="1" x14ac:dyDescent="0.25">
      <c r="B22" s="5" t="s">
        <v>81</v>
      </c>
      <c r="C22" s="27">
        <v>496</v>
      </c>
    </row>
    <row r="23" spans="2:5" ht="17.25" thickBot="1" x14ac:dyDescent="0.25">
      <c r="B23" s="4" t="s">
        <v>30</v>
      </c>
      <c r="C23" s="23">
        <v>496</v>
      </c>
    </row>
    <row r="24" spans="2:5" ht="17.25" thickBot="1" x14ac:dyDescent="0.25">
      <c r="B24" s="5"/>
      <c r="C24" s="21"/>
    </row>
    <row r="25" spans="2:5" ht="17.25" thickBot="1" x14ac:dyDescent="0.25">
      <c r="B25" s="4" t="s">
        <v>31</v>
      </c>
      <c r="C25" s="21"/>
    </row>
    <row r="26" spans="2:5" ht="17.25" thickBot="1" x14ac:dyDescent="0.25">
      <c r="B26" s="4" t="s">
        <v>32</v>
      </c>
      <c r="C26" s="23">
        <v>21.469000000000001</v>
      </c>
    </row>
    <row r="27" spans="2:5" ht="17.25" thickBot="1" x14ac:dyDescent="0.25">
      <c r="B27" s="4"/>
      <c r="C27" s="21"/>
    </row>
    <row r="28" spans="2:5" ht="17.25" thickBot="1" x14ac:dyDescent="0.25">
      <c r="B28" s="4" t="s">
        <v>33</v>
      </c>
      <c r="C28" s="21"/>
    </row>
    <row r="29" spans="2:5" ht="17.25" thickBot="1" x14ac:dyDescent="0.25">
      <c r="B29" s="4" t="s">
        <v>34</v>
      </c>
      <c r="C29" s="27">
        <v>0</v>
      </c>
    </row>
    <row r="30" spans="2:5" ht="17.25" thickBot="1" x14ac:dyDescent="0.25">
      <c r="B30" s="5"/>
      <c r="C30" s="21"/>
    </row>
    <row r="31" spans="2:5" ht="17.25" thickBot="1" x14ac:dyDescent="0.25">
      <c r="B31" s="4" t="s">
        <v>35</v>
      </c>
      <c r="C31" s="21"/>
    </row>
    <row r="32" spans="2:5" ht="17.25" thickBot="1" x14ac:dyDescent="0.25">
      <c r="B32" s="5" t="s">
        <v>96</v>
      </c>
      <c r="C32" s="27">
        <v>0</v>
      </c>
    </row>
    <row r="33" spans="2:3" ht="17.25" thickBot="1" x14ac:dyDescent="0.25">
      <c r="B33" s="4" t="s">
        <v>36</v>
      </c>
      <c r="C33" s="21"/>
    </row>
    <row r="34" spans="2:3" ht="17.25" thickBot="1" x14ac:dyDescent="0.25">
      <c r="B34" s="5"/>
      <c r="C34" s="21"/>
    </row>
    <row r="35" spans="2:3" ht="17.25" thickBot="1" x14ac:dyDescent="0.25">
      <c r="B35" s="4" t="s">
        <v>37</v>
      </c>
      <c r="C35" s="21"/>
    </row>
    <row r="36" spans="2:3" ht="17.25" thickBot="1" x14ac:dyDescent="0.25">
      <c r="B36" s="4" t="s">
        <v>38</v>
      </c>
      <c r="C36" s="27">
        <v>0</v>
      </c>
    </row>
    <row r="37" spans="2:3" ht="17.25" thickBot="1" x14ac:dyDescent="0.25">
      <c r="B37" s="5"/>
      <c r="C37" s="21"/>
    </row>
    <row r="38" spans="2:3" ht="17.25" thickBot="1" x14ac:dyDescent="0.25">
      <c r="B38" s="4" t="s">
        <v>39</v>
      </c>
      <c r="C38" s="27">
        <f>C23+C17+C26</f>
        <v>4246.5720000000001</v>
      </c>
    </row>
    <row r="39" spans="2:3" ht="17.25" thickBot="1" x14ac:dyDescent="0.25">
      <c r="B39" s="4" t="s">
        <v>40</v>
      </c>
      <c r="C39" s="24">
        <v>9359076.8085200004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rightToLeft="1" topLeftCell="A31" workbookViewId="0">
      <selection activeCell="C16" sqref="C16"/>
    </sheetView>
  </sheetViews>
  <sheetFormatPr defaultColWidth="28.875" defaultRowHeight="15" x14ac:dyDescent="0.25"/>
  <cols>
    <col min="1" max="1" width="8.625" customWidth="1"/>
    <col min="2" max="2" width="32.875" style="9" customWidth="1"/>
    <col min="3" max="3" width="28.875" style="19"/>
  </cols>
  <sheetData>
    <row r="1" spans="2:4" ht="16.5" x14ac:dyDescent="0.25">
      <c r="B1" s="15" t="s">
        <v>60</v>
      </c>
    </row>
    <row r="2" spans="2:4" x14ac:dyDescent="0.25">
      <c r="B2" s="14" t="s">
        <v>61</v>
      </c>
    </row>
    <row r="3" spans="2:4" ht="15.75" thickBot="1" x14ac:dyDescent="0.3">
      <c r="B3" s="1" t="s">
        <v>103</v>
      </c>
    </row>
    <row r="4" spans="2:4" thickBot="1" x14ac:dyDescent="0.25">
      <c r="B4" s="3"/>
      <c r="C4" s="20" t="s">
        <v>0</v>
      </c>
    </row>
    <row r="5" spans="2:4" ht="17.25" thickBot="1" x14ac:dyDescent="0.25">
      <c r="B5" s="4" t="s">
        <v>87</v>
      </c>
      <c r="C5" s="21"/>
    </row>
    <row r="6" spans="2:4" ht="17.25" thickBot="1" x14ac:dyDescent="0.25">
      <c r="B6" s="10" t="s">
        <v>88</v>
      </c>
      <c r="C6" s="31">
        <v>1019.9109999999999</v>
      </c>
    </row>
    <row r="7" spans="2:4" ht="15.75" customHeight="1" thickBot="1" x14ac:dyDescent="0.25">
      <c r="B7" s="5" t="s">
        <v>89</v>
      </c>
      <c r="C7" s="31">
        <v>8210.2610000000004</v>
      </c>
      <c r="D7" s="28"/>
    </row>
    <row r="8" spans="2:4" ht="15.75" customHeight="1" thickBot="1" x14ac:dyDescent="0.25">
      <c r="B8" s="4" t="s">
        <v>86</v>
      </c>
      <c r="C8" s="31">
        <v>0</v>
      </c>
      <c r="D8" s="28"/>
    </row>
    <row r="9" spans="2:4" ht="15.75" customHeight="1" thickBot="1" x14ac:dyDescent="0.25">
      <c r="B9" s="10" t="s">
        <v>90</v>
      </c>
      <c r="C9" s="31">
        <v>314.71499999999997</v>
      </c>
      <c r="D9" s="28"/>
    </row>
    <row r="10" spans="2:4" ht="15.75" customHeight="1" thickBot="1" x14ac:dyDescent="0.25">
      <c r="B10" s="10" t="s">
        <v>91</v>
      </c>
      <c r="C10" s="31">
        <v>308.65699999999998</v>
      </c>
      <c r="D10" s="28"/>
    </row>
    <row r="11" spans="2:4" ht="15.75" customHeight="1" thickBot="1" x14ac:dyDescent="0.25">
      <c r="B11" s="10" t="s">
        <v>92</v>
      </c>
      <c r="C11" s="31">
        <v>177.23500000000001</v>
      </c>
      <c r="D11" s="28"/>
    </row>
    <row r="12" spans="2:4" ht="15.75" customHeight="1" thickBot="1" x14ac:dyDescent="0.25">
      <c r="B12" s="10" t="s">
        <v>93</v>
      </c>
      <c r="C12" s="31">
        <v>244</v>
      </c>
      <c r="D12" s="28"/>
    </row>
    <row r="13" spans="2:4" ht="15.75" customHeight="1" thickBot="1" x14ac:dyDescent="0.25">
      <c r="B13" s="10" t="s">
        <v>94</v>
      </c>
      <c r="C13" s="31">
        <v>472.72500000000002</v>
      </c>
      <c r="D13" s="28"/>
    </row>
    <row r="14" spans="2:4" ht="15.75" customHeight="1" thickBot="1" x14ac:dyDescent="0.25">
      <c r="B14" s="10" t="s">
        <v>95</v>
      </c>
      <c r="C14" s="31">
        <v>826</v>
      </c>
      <c r="D14" s="28"/>
    </row>
    <row r="15" spans="2:4" ht="15.75" customHeight="1" thickBot="1" x14ac:dyDescent="0.25">
      <c r="B15" s="10" t="s">
        <v>84</v>
      </c>
      <c r="C15" s="31">
        <v>410.35399999999998</v>
      </c>
      <c r="D15" s="28"/>
    </row>
    <row r="16" spans="2:4" ht="17.25" thickBot="1" x14ac:dyDescent="0.25">
      <c r="B16" s="4" t="s">
        <v>41</v>
      </c>
      <c r="C16" s="27">
        <f>SUM(C6:C15)</f>
        <v>11983.858</v>
      </c>
    </row>
    <row r="17" spans="1:4" ht="17.25" thickBot="1" x14ac:dyDescent="0.25">
      <c r="B17" s="5"/>
      <c r="C17" s="21"/>
    </row>
    <row r="18" spans="1:4" ht="17.25" thickBot="1" x14ac:dyDescent="0.25">
      <c r="B18" s="4" t="s">
        <v>42</v>
      </c>
      <c r="C18" s="27">
        <v>0</v>
      </c>
    </row>
    <row r="19" spans="1:4" ht="17.25" thickBot="1" x14ac:dyDescent="0.25">
      <c r="B19" s="4" t="s">
        <v>43</v>
      </c>
      <c r="C19" s="21">
        <v>0</v>
      </c>
    </row>
    <row r="20" spans="1:4" ht="17.25" thickBot="1" x14ac:dyDescent="0.25">
      <c r="B20" s="5"/>
      <c r="C20" s="21"/>
    </row>
    <row r="21" spans="1:4" ht="17.25" thickBot="1" x14ac:dyDescent="0.25">
      <c r="B21" s="4" t="s">
        <v>44</v>
      </c>
      <c r="C21" s="21">
        <v>0</v>
      </c>
    </row>
    <row r="22" spans="1:4" ht="17.25" thickBot="1" x14ac:dyDescent="0.25">
      <c r="B22" s="4" t="s">
        <v>45</v>
      </c>
      <c r="C22" s="21">
        <v>0</v>
      </c>
    </row>
    <row r="23" spans="1:4" ht="17.25" thickBot="1" x14ac:dyDescent="0.25">
      <c r="B23" s="5"/>
      <c r="C23" s="21"/>
    </row>
    <row r="24" spans="1:4" ht="14.25" customHeight="1" thickBot="1" x14ac:dyDescent="0.25">
      <c r="B24" s="6" t="s">
        <v>46</v>
      </c>
      <c r="C24" s="21"/>
    </row>
    <row r="25" spans="1:4" ht="17.25" thickBot="1" x14ac:dyDescent="0.25">
      <c r="B25" s="4" t="s">
        <v>47</v>
      </c>
      <c r="C25" s="21"/>
    </row>
    <row r="26" spans="1:4" ht="17.25" thickBot="1" x14ac:dyDescent="0.25">
      <c r="B26" s="4" t="s">
        <v>48</v>
      </c>
      <c r="C26" s="21"/>
    </row>
    <row r="27" spans="1:4" ht="17.25" thickBot="1" x14ac:dyDescent="0.25">
      <c r="A27" s="18"/>
      <c r="B27" s="10" t="s">
        <v>83</v>
      </c>
      <c r="C27" s="27">
        <v>500</v>
      </c>
      <c r="D27" s="28"/>
    </row>
    <row r="28" spans="1:4" ht="17.25" thickBot="1" x14ac:dyDescent="0.25">
      <c r="A28" s="29"/>
      <c r="B28" s="10" t="s">
        <v>76</v>
      </c>
      <c r="C28" s="27">
        <v>403.5</v>
      </c>
      <c r="D28" s="28"/>
    </row>
    <row r="29" spans="1:4" ht="17.25" thickBot="1" x14ac:dyDescent="0.25">
      <c r="A29" s="29"/>
      <c r="B29" s="10" t="s">
        <v>75</v>
      </c>
      <c r="C29" s="27">
        <v>548.44000000000005</v>
      </c>
      <c r="D29" s="28"/>
    </row>
    <row r="30" spans="1:4" ht="17.25" thickBot="1" x14ac:dyDescent="0.25">
      <c r="B30" s="10" t="s">
        <v>84</v>
      </c>
      <c r="C30" s="27">
        <v>2098.8000000000002</v>
      </c>
      <c r="D30" s="28"/>
    </row>
    <row r="31" spans="1:4" ht="17.25" thickBot="1" x14ac:dyDescent="0.25">
      <c r="B31" s="4" t="s">
        <v>49</v>
      </c>
      <c r="C31" s="27">
        <f>SUM(C27:C30)</f>
        <v>3550.7400000000002</v>
      </c>
      <c r="D31" s="28"/>
    </row>
    <row r="32" spans="1:4" ht="17.25" thickBot="1" x14ac:dyDescent="0.25">
      <c r="B32" s="5"/>
      <c r="C32" s="21"/>
      <c r="D32" s="28"/>
    </row>
    <row r="33" spans="1:4" ht="17.25" thickBot="1" x14ac:dyDescent="0.25">
      <c r="B33" s="4" t="s">
        <v>50</v>
      </c>
      <c r="C33" s="21"/>
      <c r="D33" s="28"/>
    </row>
    <row r="34" spans="1:4" ht="17.25" thickBot="1" x14ac:dyDescent="0.25">
      <c r="B34" s="4" t="s">
        <v>51</v>
      </c>
      <c r="C34" s="21"/>
      <c r="D34" s="28"/>
    </row>
    <row r="35" spans="1:4" ht="17.25" thickBot="1" x14ac:dyDescent="0.25">
      <c r="B35" s="10" t="s">
        <v>57</v>
      </c>
      <c r="C35" s="31">
        <v>69.668000000000006</v>
      </c>
      <c r="D35" s="28"/>
    </row>
    <row r="36" spans="1:4" ht="17.25" thickBot="1" x14ac:dyDescent="0.25">
      <c r="B36" s="10" t="s">
        <v>56</v>
      </c>
      <c r="C36" s="31">
        <v>14.02</v>
      </c>
      <c r="D36" s="28"/>
    </row>
    <row r="37" spans="1:4" ht="17.25" thickBot="1" x14ac:dyDescent="0.25">
      <c r="B37" s="10" t="s">
        <v>99</v>
      </c>
      <c r="C37" s="31">
        <v>5.36</v>
      </c>
      <c r="D37" s="28"/>
    </row>
    <row r="38" spans="1:4" ht="17.25" thickBot="1" x14ac:dyDescent="0.25">
      <c r="B38" s="5" t="s">
        <v>89</v>
      </c>
      <c r="C38" s="31">
        <v>1.05</v>
      </c>
      <c r="D38" s="28"/>
    </row>
    <row r="39" spans="1:4" ht="17.25" thickBot="1" x14ac:dyDescent="0.25">
      <c r="B39" s="4" t="s">
        <v>52</v>
      </c>
      <c r="C39" s="31">
        <v>0</v>
      </c>
      <c r="D39" s="28"/>
    </row>
    <row r="40" spans="1:4" ht="17.25" thickBot="1" x14ac:dyDescent="0.25">
      <c r="B40" s="10" t="s">
        <v>98</v>
      </c>
      <c r="C40" s="31">
        <v>6.85</v>
      </c>
      <c r="D40" s="28"/>
    </row>
    <row r="41" spans="1:4" ht="17.25" thickBot="1" x14ac:dyDescent="0.25">
      <c r="A41" s="17"/>
      <c r="B41" s="10" t="s">
        <v>59</v>
      </c>
      <c r="C41" s="31">
        <v>7.47</v>
      </c>
      <c r="D41" s="28"/>
    </row>
    <row r="42" spans="1:4" ht="17.25" thickBot="1" x14ac:dyDescent="0.25">
      <c r="A42" s="17"/>
      <c r="B42" s="10" t="s">
        <v>58</v>
      </c>
      <c r="C42" s="31">
        <v>65.944000000000003</v>
      </c>
      <c r="D42" s="28"/>
    </row>
    <row r="43" spans="1:4" ht="17.25" thickBot="1" x14ac:dyDescent="0.25">
      <c r="A43" s="17"/>
      <c r="B43" s="10" t="s">
        <v>77</v>
      </c>
      <c r="C43" s="31">
        <v>75</v>
      </c>
      <c r="D43" s="28"/>
    </row>
    <row r="44" spans="1:4" ht="17.25" thickBot="1" x14ac:dyDescent="0.25">
      <c r="B44" s="10" t="s">
        <v>84</v>
      </c>
      <c r="C44" s="27">
        <v>4.2149999999999999</v>
      </c>
      <c r="D44" s="28"/>
    </row>
    <row r="45" spans="1:4" ht="17.25" thickBot="1" x14ac:dyDescent="0.25">
      <c r="B45" s="4" t="s">
        <v>85</v>
      </c>
      <c r="C45" s="27">
        <f>SUM(C35:C44)</f>
        <v>249.577</v>
      </c>
      <c r="D45" s="28"/>
    </row>
    <row r="46" spans="1:4" ht="17.25" thickBot="1" x14ac:dyDescent="0.25">
      <c r="B46" s="4" t="s">
        <v>53</v>
      </c>
      <c r="C46" s="27">
        <f>C45+C31+C16</f>
        <v>15784.174999999999</v>
      </c>
      <c r="D46" s="28"/>
    </row>
    <row r="47" spans="1:4" ht="17.25" thickBot="1" x14ac:dyDescent="0.25">
      <c r="B47" s="4" t="s">
        <v>40</v>
      </c>
      <c r="C47" s="27">
        <v>9359076.8085200004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rightToLeft="1" workbookViewId="0">
      <selection activeCell="C14" sqref="C14:C16"/>
    </sheetView>
  </sheetViews>
  <sheetFormatPr defaultRowHeight="15" x14ac:dyDescent="0.25"/>
  <cols>
    <col min="2" max="2" width="47.25" style="13" customWidth="1"/>
    <col min="3" max="3" width="32.875" style="7" customWidth="1"/>
  </cols>
  <sheetData>
    <row r="1" spans="2:3" ht="16.5" x14ac:dyDescent="0.25">
      <c r="B1" s="15" t="s">
        <v>60</v>
      </c>
    </row>
    <row r="2" spans="2:3" x14ac:dyDescent="0.25">
      <c r="B2" s="14"/>
    </row>
    <row r="3" spans="2:3" ht="15.75" thickBot="1" x14ac:dyDescent="0.3">
      <c r="B3" s="1" t="s">
        <v>101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31">
        <v>356.93862974186027</v>
      </c>
    </row>
    <row r="7" spans="2:3" ht="17.25" thickBot="1" x14ac:dyDescent="0.25">
      <c r="B7" s="5" t="s">
        <v>3</v>
      </c>
      <c r="C7" s="31">
        <v>2012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7">
        <v>0</v>
      </c>
    </row>
    <row r="11" spans="2:3" ht="17.25" thickBot="1" x14ac:dyDescent="0.25">
      <c r="B11" s="5" t="s">
        <v>6</v>
      </c>
      <c r="C11" s="31">
        <v>287.09584319499999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31">
        <v>21.469000000000001</v>
      </c>
    </row>
    <row r="15" spans="2:3" ht="17.25" thickBot="1" x14ac:dyDescent="0.25">
      <c r="B15" s="5" t="s">
        <v>9</v>
      </c>
      <c r="C15" s="27">
        <v>0</v>
      </c>
    </row>
    <row r="16" spans="2:3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31">
        <v>2192.1923775226855</v>
      </c>
    </row>
    <row r="20" spans="2:3" ht="17.25" thickBot="1" x14ac:dyDescent="0.25">
      <c r="B20" s="5" t="s">
        <v>13</v>
      </c>
      <c r="C20" s="31">
        <v>7696.9539999999997</v>
      </c>
    </row>
    <row r="21" spans="2:3" ht="17.25" thickBot="1" x14ac:dyDescent="0.25">
      <c r="B21" s="5" t="s">
        <v>14</v>
      </c>
      <c r="C21" s="27">
        <v>0</v>
      </c>
    </row>
    <row r="22" spans="2:3" ht="17.25" thickBot="1" x14ac:dyDescent="0.25">
      <c r="B22" s="5" t="s">
        <v>15</v>
      </c>
      <c r="C22" s="27">
        <v>0</v>
      </c>
    </row>
    <row r="23" spans="2:3" ht="17.25" thickBot="1" x14ac:dyDescent="0.25">
      <c r="B23" s="5" t="s">
        <v>16</v>
      </c>
      <c r="C23" s="38">
        <v>20.76</v>
      </c>
    </row>
    <row r="24" spans="2:3" ht="17.25" thickBot="1" x14ac:dyDescent="0.25">
      <c r="B24" s="5" t="s">
        <v>17</v>
      </c>
      <c r="C24" s="38">
        <v>0.92628999999999995</v>
      </c>
    </row>
    <row r="25" spans="2:3" ht="17.25" thickBot="1" x14ac:dyDescent="0.25">
      <c r="B25" s="5" t="s">
        <v>18</v>
      </c>
      <c r="C25" s="27">
        <v>0</v>
      </c>
    </row>
    <row r="26" spans="2:3" ht="17.25" thickBot="1" x14ac:dyDescent="0.25">
      <c r="B26" s="5" t="s">
        <v>19</v>
      </c>
      <c r="C26" s="31">
        <v>2633.8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7">
        <f>C26+C25+C24+C23+C22+C21+C20+C19+C16+C15+C14+C11+C10+C7+C6</f>
        <v>15222.136140459546</v>
      </c>
    </row>
    <row r="33" spans="1:3" ht="17.25" thickBot="1" x14ac:dyDescent="0.25">
      <c r="B33" s="12"/>
      <c r="C33" s="8"/>
    </row>
    <row r="34" spans="1:3" ht="17.25" thickBot="1" x14ac:dyDescent="0.25">
      <c r="B34" s="11" t="s">
        <v>23</v>
      </c>
      <c r="C34" s="8"/>
    </row>
    <row r="35" spans="1:3" ht="26.25" thickBot="1" x14ac:dyDescent="0.25">
      <c r="B35" s="5" t="s">
        <v>78</v>
      </c>
      <c r="C35" s="40">
        <f>(C14+C26+C30+C25+C24+C23+C22+C21+C20+C19)/5367090</f>
        <v>2.3413249391239358E-3</v>
      </c>
    </row>
    <row r="36" spans="1:3" ht="26.25" thickBot="1" x14ac:dyDescent="0.25">
      <c r="B36" s="5" t="s">
        <v>55</v>
      </c>
      <c r="C36" s="40">
        <f>C32/C38</f>
        <v>3.1227733994891871E-3</v>
      </c>
    </row>
    <row r="37" spans="1:3" ht="15" customHeight="1" thickBot="1" x14ac:dyDescent="0.25">
      <c r="B37" s="5"/>
      <c r="C37" s="8"/>
    </row>
    <row r="38" spans="1:3" ht="15" customHeight="1" thickBot="1" x14ac:dyDescent="0.25">
      <c r="B38" s="5" t="s">
        <v>24</v>
      </c>
      <c r="C38" s="27">
        <v>4874556.7459199997</v>
      </c>
    </row>
    <row r="47" spans="1:3" x14ac:dyDescent="0.25">
      <c r="A47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rightToLeft="1" topLeftCell="A10" workbookViewId="0">
      <selection activeCell="C32" sqref="C32"/>
    </sheetView>
  </sheetViews>
  <sheetFormatPr defaultRowHeight="15" x14ac:dyDescent="0.25"/>
  <cols>
    <col min="2" max="2" width="44.25" style="13" customWidth="1"/>
    <col min="3" max="3" width="21" style="7" customWidth="1"/>
  </cols>
  <sheetData>
    <row r="1" spans="2:5" ht="16.5" x14ac:dyDescent="0.25">
      <c r="B1" s="15" t="s">
        <v>62</v>
      </c>
    </row>
    <row r="2" spans="2:5" x14ac:dyDescent="0.25">
      <c r="B2" s="14"/>
    </row>
    <row r="3" spans="2:5" ht="15.75" thickBot="1" x14ac:dyDescent="0.3">
      <c r="B3" s="1" t="s">
        <v>101</v>
      </c>
    </row>
    <row r="4" spans="2:5" thickBot="1" x14ac:dyDescent="0.25">
      <c r="B4" s="3"/>
      <c r="C4" s="2" t="s">
        <v>0</v>
      </c>
    </row>
    <row r="5" spans="2:5" ht="17.25" thickBot="1" x14ac:dyDescent="0.25">
      <c r="B5" s="11" t="s">
        <v>1</v>
      </c>
      <c r="C5" s="8"/>
    </row>
    <row r="6" spans="2:5" ht="17.25" thickBot="1" x14ac:dyDescent="0.25">
      <c r="B6" s="5" t="s">
        <v>2</v>
      </c>
      <c r="C6" s="31">
        <v>124.8251137617</v>
      </c>
    </row>
    <row r="7" spans="2:5" ht="17.25" thickBot="1" x14ac:dyDescent="0.25">
      <c r="B7" s="5" t="s">
        <v>3</v>
      </c>
      <c r="C7" s="31">
        <v>538</v>
      </c>
      <c r="E7" s="22"/>
    </row>
    <row r="8" spans="2:5" ht="17.25" thickBot="1" x14ac:dyDescent="0.25">
      <c r="B8" s="5"/>
      <c r="C8" s="21"/>
    </row>
    <row r="9" spans="2:5" ht="17.25" thickBot="1" x14ac:dyDescent="0.25">
      <c r="B9" s="11" t="s">
        <v>4</v>
      </c>
      <c r="C9" s="21"/>
    </row>
    <row r="10" spans="2:5" ht="17.25" thickBot="1" x14ac:dyDescent="0.25">
      <c r="B10" s="5" t="s">
        <v>5</v>
      </c>
      <c r="C10" s="27">
        <v>0</v>
      </c>
    </row>
    <row r="11" spans="2:5" ht="17.25" thickBot="1" x14ac:dyDescent="0.25">
      <c r="B11" s="5" t="s">
        <v>6</v>
      </c>
      <c r="C11" s="31">
        <v>118.162209866</v>
      </c>
    </row>
    <row r="12" spans="2:5" ht="17.25" thickBot="1" x14ac:dyDescent="0.25">
      <c r="B12" s="5"/>
      <c r="C12" s="21"/>
    </row>
    <row r="13" spans="2:5" ht="17.25" thickBot="1" x14ac:dyDescent="0.25">
      <c r="B13" s="11" t="s">
        <v>7</v>
      </c>
      <c r="C13" s="21"/>
    </row>
    <row r="14" spans="2:5" ht="26.25" thickBot="1" x14ac:dyDescent="0.25">
      <c r="B14" s="5" t="s">
        <v>8</v>
      </c>
      <c r="C14" s="27">
        <v>0</v>
      </c>
    </row>
    <row r="15" spans="2:5" ht="17.25" thickBot="1" x14ac:dyDescent="0.25">
      <c r="B15" s="5" t="s">
        <v>9</v>
      </c>
      <c r="C15" s="27">
        <v>0</v>
      </c>
    </row>
    <row r="16" spans="2:5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31">
        <v>451.327</v>
      </c>
    </row>
    <row r="20" spans="2:3" ht="17.25" thickBot="1" x14ac:dyDescent="0.25">
      <c r="B20" s="5" t="s">
        <v>13</v>
      </c>
      <c r="C20" s="31">
        <v>998.44636609142492</v>
      </c>
    </row>
    <row r="21" spans="2:3" ht="17.25" thickBot="1" x14ac:dyDescent="0.25">
      <c r="B21" s="5" t="s">
        <v>14</v>
      </c>
      <c r="C21" s="31">
        <v>0</v>
      </c>
    </row>
    <row r="22" spans="2:3" ht="17.25" thickBot="1" x14ac:dyDescent="0.25">
      <c r="B22" s="5" t="s">
        <v>15</v>
      </c>
      <c r="C22" s="31">
        <v>0</v>
      </c>
    </row>
    <row r="23" spans="2:3" ht="17.25" thickBot="1" x14ac:dyDescent="0.25">
      <c r="B23" s="5" t="s">
        <v>16</v>
      </c>
      <c r="C23" s="31">
        <v>29.077000000000002</v>
      </c>
    </row>
    <row r="24" spans="2:3" ht="17.25" thickBot="1" x14ac:dyDescent="0.25">
      <c r="B24" s="5" t="s">
        <v>17</v>
      </c>
      <c r="C24" s="31">
        <v>66.58</v>
      </c>
    </row>
    <row r="25" spans="2:3" ht="17.25" thickBot="1" x14ac:dyDescent="0.25">
      <c r="B25" s="5" t="s">
        <v>18</v>
      </c>
      <c r="C25" s="31">
        <v>0</v>
      </c>
    </row>
    <row r="26" spans="2:3" ht="17.25" thickBot="1" x14ac:dyDescent="0.25">
      <c r="B26" s="5" t="s">
        <v>19</v>
      </c>
      <c r="C26" s="31">
        <v>620.54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7">
        <f>C26+C25+C24+C23+C22+C21+C20+C19+C16+C15+C14+C11+C10+C7+C6</f>
        <v>2946.9576897191246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40">
        <f>(C14+C26+C30+C25+C24+C23+C22+C21+C20+C19)/2854257</f>
        <v>7.5885611074665829E-4</v>
      </c>
    </row>
    <row r="36" spans="2:3" ht="26.25" thickBot="1" x14ac:dyDescent="0.25">
      <c r="B36" s="5" t="s">
        <v>55</v>
      </c>
      <c r="C36" s="40">
        <f>C32/C38</f>
        <v>1.1140473049952345E-3</v>
      </c>
    </row>
    <row r="37" spans="2:3" ht="15" customHeight="1" thickBot="1" x14ac:dyDescent="0.25">
      <c r="B37" s="5"/>
      <c r="C37" s="8"/>
    </row>
    <row r="38" spans="2:3" ht="15" customHeight="1" thickBot="1" x14ac:dyDescent="0.25">
      <c r="B38" s="5" t="s">
        <v>24</v>
      </c>
      <c r="C38" s="27">
        <v>2645271.5935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rightToLeft="1" topLeftCell="A19" workbookViewId="0">
      <selection activeCell="C32" sqref="C32"/>
    </sheetView>
  </sheetViews>
  <sheetFormatPr defaultRowHeight="15" x14ac:dyDescent="0.25"/>
  <cols>
    <col min="2" max="2" width="42" style="13" customWidth="1"/>
    <col min="3" max="3" width="21.875" style="7" customWidth="1"/>
  </cols>
  <sheetData>
    <row r="1" spans="2:5" ht="16.5" x14ac:dyDescent="0.25">
      <c r="B1" s="15" t="s">
        <v>63</v>
      </c>
    </row>
    <row r="2" spans="2:5" x14ac:dyDescent="0.25">
      <c r="B2" s="14"/>
    </row>
    <row r="3" spans="2:5" ht="15.75" thickBot="1" x14ac:dyDescent="0.3">
      <c r="B3" s="1" t="s">
        <v>101</v>
      </c>
    </row>
    <row r="4" spans="2:5" thickBot="1" x14ac:dyDescent="0.25">
      <c r="B4" s="3"/>
      <c r="C4" s="2" t="s">
        <v>0</v>
      </c>
    </row>
    <row r="5" spans="2:5" ht="17.25" thickBot="1" x14ac:dyDescent="0.25">
      <c r="B5" s="11" t="s">
        <v>1</v>
      </c>
      <c r="C5" s="8"/>
    </row>
    <row r="6" spans="2:5" ht="17.25" thickBot="1" x14ac:dyDescent="0.25">
      <c r="B6" s="5" t="s">
        <v>2</v>
      </c>
      <c r="C6" s="31">
        <v>49.229322216939977</v>
      </c>
    </row>
    <row r="7" spans="2:5" ht="17.25" thickBot="1" x14ac:dyDescent="0.25">
      <c r="B7" s="5" t="s">
        <v>3</v>
      </c>
      <c r="C7" s="31">
        <v>198</v>
      </c>
      <c r="E7" s="22"/>
    </row>
    <row r="8" spans="2:5" ht="17.25" thickBot="1" x14ac:dyDescent="0.25">
      <c r="B8" s="5"/>
      <c r="C8" s="21"/>
    </row>
    <row r="9" spans="2:5" ht="17.25" thickBot="1" x14ac:dyDescent="0.25">
      <c r="B9" s="11" t="s">
        <v>4</v>
      </c>
      <c r="C9" s="21"/>
    </row>
    <row r="10" spans="2:5" ht="17.25" thickBot="1" x14ac:dyDescent="0.25">
      <c r="B10" s="5" t="s">
        <v>5</v>
      </c>
      <c r="C10" s="27">
        <v>0</v>
      </c>
    </row>
    <row r="11" spans="2:5" ht="17.25" thickBot="1" x14ac:dyDescent="0.25">
      <c r="B11" s="5" t="s">
        <v>6</v>
      </c>
      <c r="C11" s="31">
        <v>25.746039950000007</v>
      </c>
    </row>
    <row r="12" spans="2:5" ht="17.25" thickBot="1" x14ac:dyDescent="0.25">
      <c r="B12" s="5"/>
      <c r="C12" s="21"/>
    </row>
    <row r="13" spans="2:5" ht="17.25" thickBot="1" x14ac:dyDescent="0.25">
      <c r="B13" s="11" t="s">
        <v>7</v>
      </c>
      <c r="C13" s="21"/>
    </row>
    <row r="14" spans="2:5" ht="26.25" thickBot="1" x14ac:dyDescent="0.25">
      <c r="B14" s="5" t="s">
        <v>8</v>
      </c>
      <c r="C14" s="27">
        <v>0</v>
      </c>
    </row>
    <row r="15" spans="2:5" ht="17.25" thickBot="1" x14ac:dyDescent="0.25">
      <c r="B15" s="5" t="s">
        <v>9</v>
      </c>
      <c r="C15" s="27">
        <v>0</v>
      </c>
    </row>
    <row r="16" spans="2:5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31">
        <v>110.16790115602896</v>
      </c>
    </row>
    <row r="20" spans="2:3" ht="17.25" thickBot="1" x14ac:dyDescent="0.25">
      <c r="B20" s="5" t="s">
        <v>13</v>
      </c>
      <c r="C20" s="31">
        <v>534.77200000000005</v>
      </c>
    </row>
    <row r="21" spans="2:3" ht="17.25" thickBot="1" x14ac:dyDescent="0.25">
      <c r="B21" s="5" t="s">
        <v>14</v>
      </c>
      <c r="C21" s="31">
        <v>0</v>
      </c>
    </row>
    <row r="22" spans="2:3" ht="17.25" thickBot="1" x14ac:dyDescent="0.25">
      <c r="B22" s="5" t="s">
        <v>15</v>
      </c>
      <c r="C22" s="27">
        <v>0</v>
      </c>
    </row>
    <row r="23" spans="2:3" ht="17.25" thickBot="1" x14ac:dyDescent="0.25">
      <c r="B23" s="5" t="s">
        <v>16</v>
      </c>
      <c r="C23" s="31">
        <v>2.0640000000000001</v>
      </c>
    </row>
    <row r="24" spans="2:3" ht="17.25" thickBot="1" x14ac:dyDescent="0.25">
      <c r="B24" s="5" t="s">
        <v>17</v>
      </c>
      <c r="C24" s="31">
        <v>8.7999999999999995E-2</v>
      </c>
    </row>
    <row r="25" spans="2:3" ht="17.25" thickBot="1" x14ac:dyDescent="0.25">
      <c r="B25" s="5" t="s">
        <v>18</v>
      </c>
      <c r="C25" s="27">
        <v>0</v>
      </c>
    </row>
    <row r="26" spans="2:3" ht="17.25" thickBot="1" x14ac:dyDescent="0.25">
      <c r="B26" s="5" t="s">
        <v>19</v>
      </c>
      <c r="C26" s="31">
        <v>204.24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7">
        <f>C26+C25+C24+C23+C22+C21+C20+C19+C16+C15+C14+C11+C10+C7+C6</f>
        <v>1124.307263322969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40">
        <f>(C14+C26+C30+C25+C24+C23+C22+C21+C20+C19)/360910</f>
        <v>2.3588481925023662E-3</v>
      </c>
    </row>
    <row r="36" spans="2:3" ht="26.25" thickBot="1" x14ac:dyDescent="0.25">
      <c r="B36" s="5" t="s">
        <v>55</v>
      </c>
      <c r="C36" s="40">
        <f>C32/C38</f>
        <v>3.2447564427529867E-3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7">
        <v>346499.73986000003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3" workbookViewId="0">
      <selection activeCell="C38" sqref="C38"/>
    </sheetView>
  </sheetViews>
  <sheetFormatPr defaultRowHeight="15" x14ac:dyDescent="0.25"/>
  <cols>
    <col min="2" max="2" width="40.75" style="13" customWidth="1"/>
    <col min="3" max="3" width="32" style="7" customWidth="1"/>
  </cols>
  <sheetData>
    <row r="1" spans="2:3" ht="16.5" x14ac:dyDescent="0.25">
      <c r="B1" s="15" t="s">
        <v>64</v>
      </c>
    </row>
    <row r="2" spans="2:3" x14ac:dyDescent="0.25">
      <c r="B2" s="14"/>
    </row>
    <row r="3" spans="2:3" ht="15.75" thickBot="1" x14ac:dyDescent="0.3">
      <c r="B3" s="1" t="s">
        <v>101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31">
        <v>30.301265627999996</v>
      </c>
    </row>
    <row r="7" spans="2:3" ht="17.25" thickBot="1" x14ac:dyDescent="0.25">
      <c r="B7" s="5" t="s">
        <v>3</v>
      </c>
      <c r="C7" s="31">
        <v>75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7">
        <v>0</v>
      </c>
    </row>
    <row r="11" spans="2:3" ht="17.25" thickBot="1" x14ac:dyDescent="0.25">
      <c r="B11" s="5" t="s">
        <v>6</v>
      </c>
      <c r="C11" s="31">
        <v>11.702760000000001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7">
        <v>0</v>
      </c>
    </row>
    <row r="15" spans="2:3" ht="17.25" thickBot="1" x14ac:dyDescent="0.25">
      <c r="B15" s="5" t="s">
        <v>9</v>
      </c>
      <c r="C15" s="27">
        <v>0</v>
      </c>
    </row>
    <row r="16" spans="2:3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7">
        <v>0</v>
      </c>
    </row>
    <row r="20" spans="2:3" ht="17.25" thickBot="1" x14ac:dyDescent="0.25">
      <c r="B20" s="5" t="s">
        <v>13</v>
      </c>
      <c r="C20" s="27">
        <v>0</v>
      </c>
    </row>
    <row r="21" spans="2:3" ht="17.25" thickBot="1" x14ac:dyDescent="0.25">
      <c r="B21" s="5" t="s">
        <v>14</v>
      </c>
      <c r="C21" s="27">
        <v>0</v>
      </c>
    </row>
    <row r="22" spans="2:3" ht="17.25" thickBot="1" x14ac:dyDescent="0.25">
      <c r="B22" s="5" t="s">
        <v>15</v>
      </c>
      <c r="C22" s="27">
        <v>0</v>
      </c>
    </row>
    <row r="23" spans="2:3" ht="17.25" thickBot="1" x14ac:dyDescent="0.25">
      <c r="B23" s="5" t="s">
        <v>16</v>
      </c>
      <c r="C23" s="31">
        <v>10.66</v>
      </c>
    </row>
    <row r="24" spans="2:3" ht="17.25" thickBot="1" x14ac:dyDescent="0.25">
      <c r="B24" s="5" t="s">
        <v>17</v>
      </c>
      <c r="C24" s="31">
        <v>26.843</v>
      </c>
    </row>
    <row r="25" spans="2:3" ht="17.25" thickBot="1" x14ac:dyDescent="0.25">
      <c r="B25" s="5" t="s">
        <v>18</v>
      </c>
      <c r="C25" s="27">
        <v>0</v>
      </c>
    </row>
    <row r="26" spans="2:3" ht="17.25" thickBot="1" x14ac:dyDescent="0.25">
      <c r="B26" s="5" t="s">
        <v>19</v>
      </c>
      <c r="C26" s="31">
        <v>28.744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7">
        <f>C26+C25+C24+C23+C22+C21+C20+C19+C16+C15+C14+C11+C10+C7+C6</f>
        <v>183.25102562799998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6.25" thickBot="1" x14ac:dyDescent="0.25">
      <c r="B35" s="5" t="s">
        <v>78</v>
      </c>
      <c r="C35" s="40">
        <f>(C14+C26+C30+C25+C24+C23+C22+C21+C20+C19)/55131</f>
        <v>1.20162884765377E-3</v>
      </c>
    </row>
    <row r="36" spans="2:3" ht="26.25" thickBot="1" x14ac:dyDescent="0.25">
      <c r="B36" s="5" t="s">
        <v>55</v>
      </c>
      <c r="C36" s="40">
        <f>C32/C38</f>
        <v>2.7945607186272473E-3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7">
        <v>65574.179300000003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opLeftCell="A13" workbookViewId="0">
      <selection activeCell="C38" sqref="C38"/>
    </sheetView>
  </sheetViews>
  <sheetFormatPr defaultRowHeight="15" x14ac:dyDescent="0.25"/>
  <cols>
    <col min="2" max="2" width="41.25" style="13" customWidth="1"/>
    <col min="3" max="3" width="31.625" style="7" customWidth="1"/>
  </cols>
  <sheetData>
    <row r="1" spans="2:3" ht="16.5" x14ac:dyDescent="0.25">
      <c r="B1" s="15" t="s">
        <v>65</v>
      </c>
    </row>
    <row r="2" spans="2:3" x14ac:dyDescent="0.25">
      <c r="B2" s="14"/>
    </row>
    <row r="3" spans="2:3" ht="15.75" thickBot="1" x14ac:dyDescent="0.3">
      <c r="B3" s="1" t="s">
        <v>101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31">
        <v>14.642247107000006</v>
      </c>
    </row>
    <row r="7" spans="2:3" ht="17.25" thickBot="1" x14ac:dyDescent="0.25">
      <c r="B7" s="5" t="s">
        <v>3</v>
      </c>
      <c r="C7" s="31">
        <v>65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7">
        <v>0</v>
      </c>
    </row>
    <row r="11" spans="2:3" ht="17.25" thickBot="1" x14ac:dyDescent="0.25">
      <c r="B11" s="5" t="s">
        <v>6</v>
      </c>
      <c r="C11" s="31">
        <v>11.683194640000002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7">
        <v>0</v>
      </c>
    </row>
    <row r="15" spans="2:3" ht="17.25" thickBot="1" x14ac:dyDescent="0.25">
      <c r="B15" s="5" t="s">
        <v>9</v>
      </c>
      <c r="C15" s="27">
        <v>0</v>
      </c>
    </row>
    <row r="16" spans="2:3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7">
        <v>0</v>
      </c>
    </row>
    <row r="20" spans="2:3" ht="17.25" thickBot="1" x14ac:dyDescent="0.25">
      <c r="B20" s="5" t="s">
        <v>13</v>
      </c>
      <c r="C20" s="27">
        <v>0</v>
      </c>
    </row>
    <row r="21" spans="2:3" ht="17.25" thickBot="1" x14ac:dyDescent="0.25">
      <c r="B21" s="5" t="s">
        <v>14</v>
      </c>
      <c r="C21" s="27">
        <v>0</v>
      </c>
    </row>
    <row r="22" spans="2:3" ht="17.25" thickBot="1" x14ac:dyDescent="0.25">
      <c r="B22" s="5" t="s">
        <v>15</v>
      </c>
      <c r="C22" s="27">
        <v>0</v>
      </c>
    </row>
    <row r="23" spans="2:3" ht="17.25" thickBot="1" x14ac:dyDescent="0.25">
      <c r="B23" s="5" t="s">
        <v>16</v>
      </c>
      <c r="C23" s="31">
        <v>0.65</v>
      </c>
    </row>
    <row r="24" spans="2:3" ht="17.25" thickBot="1" x14ac:dyDescent="0.25">
      <c r="B24" s="5" t="s">
        <v>17</v>
      </c>
      <c r="C24" s="31">
        <v>19.75</v>
      </c>
    </row>
    <row r="25" spans="2:3" ht="17.25" thickBot="1" x14ac:dyDescent="0.25">
      <c r="B25" s="5" t="s">
        <v>18</v>
      </c>
      <c r="C25" s="27">
        <v>0</v>
      </c>
    </row>
    <row r="26" spans="2:3" ht="17.25" thickBot="1" x14ac:dyDescent="0.25">
      <c r="B26" s="5" t="s">
        <v>19</v>
      </c>
      <c r="C26" s="31">
        <v>42.76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7">
        <f>C26+C25+C24+C23+C22+C21+C20+C19+C16+C15+C14+C11+C10+C7+C6</f>
        <v>154.48544174699998</v>
      </c>
    </row>
    <row r="33" spans="2:3" ht="17.25" thickBot="1" x14ac:dyDescent="0.25">
      <c r="B33" s="12"/>
      <c r="C33" s="8"/>
    </row>
    <row r="34" spans="2:3" ht="17.25" thickBot="1" x14ac:dyDescent="0.25">
      <c r="B34" s="11" t="s">
        <v>23</v>
      </c>
      <c r="C34" s="8"/>
    </row>
    <row r="35" spans="2:3" ht="27" customHeight="1" thickBot="1" x14ac:dyDescent="0.25">
      <c r="B35" s="5" t="s">
        <v>78</v>
      </c>
      <c r="C35" s="40">
        <f>(C14+C26+C30+C25+C24+C23+C22+C21+C20+C19)/300104</f>
        <v>2.1046037373710446E-4</v>
      </c>
    </row>
    <row r="36" spans="2:3" ht="26.25" thickBot="1" x14ac:dyDescent="0.25">
      <c r="B36" s="5" t="s">
        <v>55</v>
      </c>
      <c r="C36" s="40">
        <f>C32/C38</f>
        <v>5.7381751523637506E-4</v>
      </c>
    </row>
    <row r="37" spans="2:3" ht="17.25" thickBot="1" x14ac:dyDescent="0.25">
      <c r="B37" s="5"/>
      <c r="C37" s="8"/>
    </row>
    <row r="38" spans="2:3" ht="17.25" thickBot="1" x14ac:dyDescent="0.25">
      <c r="B38" s="5" t="s">
        <v>24</v>
      </c>
      <c r="C38" s="27">
        <v>269223.99132999999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topLeftCell="A19" workbookViewId="0">
      <selection activeCell="C38" sqref="C38"/>
    </sheetView>
  </sheetViews>
  <sheetFormatPr defaultRowHeight="15" x14ac:dyDescent="0.25"/>
  <cols>
    <col min="2" max="2" width="45.75" style="13" customWidth="1"/>
    <col min="3" max="3" width="27.125" style="7" customWidth="1"/>
  </cols>
  <sheetData>
    <row r="1" spans="2:3" ht="16.5" x14ac:dyDescent="0.25">
      <c r="B1" s="15" t="s">
        <v>66</v>
      </c>
    </row>
    <row r="2" spans="2:3" x14ac:dyDescent="0.25">
      <c r="B2" s="14"/>
    </row>
    <row r="3" spans="2:3" ht="15.75" thickBot="1" x14ac:dyDescent="0.3">
      <c r="B3" s="1" t="s">
        <v>101</v>
      </c>
    </row>
    <row r="4" spans="2:3" thickBot="1" x14ac:dyDescent="0.25">
      <c r="B4" s="3"/>
      <c r="C4" s="2" t="s">
        <v>0</v>
      </c>
    </row>
    <row r="5" spans="2:3" ht="17.25" thickBot="1" x14ac:dyDescent="0.25">
      <c r="B5" s="11" t="s">
        <v>1</v>
      </c>
      <c r="C5" s="8"/>
    </row>
    <row r="6" spans="2:3" ht="17.25" thickBot="1" x14ac:dyDescent="0.25">
      <c r="B6" s="5" t="s">
        <v>2</v>
      </c>
      <c r="C6" s="31">
        <v>3.0773714279999997</v>
      </c>
    </row>
    <row r="7" spans="2:3" ht="17.25" thickBot="1" x14ac:dyDescent="0.25">
      <c r="B7" s="5" t="s">
        <v>3</v>
      </c>
      <c r="C7" s="31">
        <v>10</v>
      </c>
    </row>
    <row r="8" spans="2:3" ht="17.25" thickBot="1" x14ac:dyDescent="0.25">
      <c r="B8" s="5"/>
      <c r="C8" s="21"/>
    </row>
    <row r="9" spans="2:3" ht="17.25" thickBot="1" x14ac:dyDescent="0.25">
      <c r="B9" s="11" t="s">
        <v>4</v>
      </c>
      <c r="C9" s="21"/>
    </row>
    <row r="10" spans="2:3" ht="17.25" thickBot="1" x14ac:dyDescent="0.25">
      <c r="B10" s="5" t="s">
        <v>5</v>
      </c>
      <c r="C10" s="27">
        <v>0</v>
      </c>
    </row>
    <row r="11" spans="2:3" ht="17.25" thickBot="1" x14ac:dyDescent="0.25">
      <c r="B11" s="5" t="s">
        <v>6</v>
      </c>
      <c r="C11" s="31">
        <v>1.5956009899999999</v>
      </c>
    </row>
    <row r="12" spans="2:3" ht="17.25" thickBot="1" x14ac:dyDescent="0.25">
      <c r="B12" s="5"/>
      <c r="C12" s="21"/>
    </row>
    <row r="13" spans="2:3" ht="17.25" thickBot="1" x14ac:dyDescent="0.25">
      <c r="B13" s="11" t="s">
        <v>7</v>
      </c>
      <c r="C13" s="21"/>
    </row>
    <row r="14" spans="2:3" ht="26.25" thickBot="1" x14ac:dyDescent="0.25">
      <c r="B14" s="5" t="s">
        <v>8</v>
      </c>
      <c r="C14" s="27">
        <v>0</v>
      </c>
    </row>
    <row r="15" spans="2:3" ht="17.25" thickBot="1" x14ac:dyDescent="0.25">
      <c r="B15" s="5" t="s">
        <v>9</v>
      </c>
      <c r="C15" s="27">
        <v>0</v>
      </c>
    </row>
    <row r="16" spans="2:3" ht="17.25" thickBot="1" x14ac:dyDescent="0.25">
      <c r="B16" s="5" t="s">
        <v>10</v>
      </c>
      <c r="C16" s="27">
        <v>0</v>
      </c>
    </row>
    <row r="17" spans="2:3" ht="17.25" thickBot="1" x14ac:dyDescent="0.25">
      <c r="B17" s="5"/>
      <c r="C17" s="21"/>
    </row>
    <row r="18" spans="2:3" ht="17.25" thickBot="1" x14ac:dyDescent="0.25">
      <c r="B18" s="11" t="s">
        <v>11</v>
      </c>
      <c r="C18" s="21"/>
    </row>
    <row r="19" spans="2:3" ht="17.25" thickBot="1" x14ac:dyDescent="0.25">
      <c r="B19" s="5" t="s">
        <v>12</v>
      </c>
      <c r="C19" s="27">
        <v>0</v>
      </c>
    </row>
    <row r="20" spans="2:3" ht="17.25" thickBot="1" x14ac:dyDescent="0.25">
      <c r="B20" s="5" t="s">
        <v>13</v>
      </c>
      <c r="C20" s="27">
        <v>0</v>
      </c>
    </row>
    <row r="21" spans="2:3" ht="17.25" thickBot="1" x14ac:dyDescent="0.25">
      <c r="B21" s="5" t="s">
        <v>14</v>
      </c>
      <c r="C21" s="27">
        <v>0</v>
      </c>
    </row>
    <row r="22" spans="2:3" ht="17.25" thickBot="1" x14ac:dyDescent="0.25">
      <c r="B22" s="5" t="s">
        <v>15</v>
      </c>
      <c r="C22" s="27">
        <v>0</v>
      </c>
    </row>
    <row r="23" spans="2:3" ht="17.25" thickBot="1" x14ac:dyDescent="0.25">
      <c r="B23" s="5" t="s">
        <v>16</v>
      </c>
      <c r="C23" s="31">
        <v>1.077</v>
      </c>
    </row>
    <row r="24" spans="2:3" ht="17.25" thickBot="1" x14ac:dyDescent="0.25">
      <c r="B24" s="5" t="s">
        <v>17</v>
      </c>
      <c r="C24" s="31">
        <v>2.8</v>
      </c>
    </row>
    <row r="25" spans="2:3" ht="17.25" thickBot="1" x14ac:dyDescent="0.25">
      <c r="B25" s="5" t="s">
        <v>18</v>
      </c>
      <c r="C25" s="27">
        <v>0</v>
      </c>
    </row>
    <row r="26" spans="2:3" ht="17.25" thickBot="1" x14ac:dyDescent="0.25">
      <c r="B26" s="5" t="s">
        <v>19</v>
      </c>
      <c r="C26" s="31">
        <v>10.696</v>
      </c>
    </row>
    <row r="27" spans="2:3" ht="17.25" thickBot="1" x14ac:dyDescent="0.25">
      <c r="B27" s="5"/>
      <c r="C27" s="21"/>
    </row>
    <row r="28" spans="2:3" ht="17.25" thickBot="1" x14ac:dyDescent="0.25">
      <c r="B28" s="11" t="s">
        <v>20</v>
      </c>
      <c r="C28" s="21"/>
    </row>
    <row r="29" spans="2:3" ht="17.25" thickBot="1" x14ac:dyDescent="0.25">
      <c r="B29" s="5" t="s">
        <v>21</v>
      </c>
      <c r="C29" s="27">
        <v>0</v>
      </c>
    </row>
    <row r="30" spans="2:3" ht="17.25" thickBot="1" x14ac:dyDescent="0.25">
      <c r="B30" s="5" t="s">
        <v>22</v>
      </c>
      <c r="C30" s="27">
        <v>0</v>
      </c>
    </row>
    <row r="31" spans="2:3" ht="17.25" thickBot="1" x14ac:dyDescent="0.25">
      <c r="B31" s="5"/>
      <c r="C31" s="21"/>
    </row>
    <row r="32" spans="2:3" ht="17.25" thickBot="1" x14ac:dyDescent="0.25">
      <c r="B32" s="11" t="s">
        <v>54</v>
      </c>
      <c r="C32" s="27">
        <f>C26+C25+C24+C23+C22+C21+C20+C19+C16+C15+C14+C11+C10+C7+C6</f>
        <v>29.245972417999997</v>
      </c>
    </row>
    <row r="33" spans="2:4" ht="17.25" thickBot="1" x14ac:dyDescent="0.25">
      <c r="B33" s="12"/>
      <c r="C33" s="8"/>
    </row>
    <row r="34" spans="2:4" ht="17.25" thickBot="1" x14ac:dyDescent="0.25">
      <c r="B34" s="11" t="s">
        <v>23</v>
      </c>
      <c r="C34" s="8"/>
    </row>
    <row r="35" spans="2:4" ht="26.25" thickBot="1" x14ac:dyDescent="0.25">
      <c r="B35" s="5" t="s">
        <v>78</v>
      </c>
      <c r="C35" s="40">
        <f>(C14+C26+C30+C25+C24+C23+C22+C21+C20+C19)/36195</f>
        <v>4.0262467191601049E-4</v>
      </c>
      <c r="D35" s="41"/>
    </row>
    <row r="36" spans="2:4" ht="26.25" thickBot="1" x14ac:dyDescent="0.25">
      <c r="B36" s="5" t="s">
        <v>55</v>
      </c>
      <c r="C36" s="40">
        <f>C32/C38</f>
        <v>7.0665116615747816E-4</v>
      </c>
      <c r="D36" s="41"/>
    </row>
    <row r="37" spans="2:4" ht="15" customHeight="1" thickBot="1" x14ac:dyDescent="0.25">
      <c r="B37" s="5"/>
      <c r="C37" s="8"/>
    </row>
    <row r="38" spans="2:4" ht="15" customHeight="1" thickBot="1" x14ac:dyDescent="0.25">
      <c r="B38" s="5" t="s">
        <v>24</v>
      </c>
      <c r="C38" s="27">
        <v>41386.717830000001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19</vt:i4>
      </vt:variant>
    </vt:vector>
  </HeadingPairs>
  <TitlesOfParts>
    <vt:vector size="19" baseType="lpstr">
      <vt:lpstr>נספח 1</vt:lpstr>
      <vt:lpstr>נספח 2</vt:lpstr>
      <vt:lpstr>נספח 3</vt:lpstr>
      <vt:lpstr>אקסלנס השתלמות</vt:lpstr>
      <vt:lpstr>אקסלנס השתלמות 15%</vt:lpstr>
      <vt:lpstr>אקסלנס השתלמות 50%</vt:lpstr>
      <vt:lpstr>אקסלנס השתלמות מניות</vt:lpstr>
      <vt:lpstr>אק השתלמות אג"ח עד 20% מניות</vt:lpstr>
      <vt:lpstr>א השתלמות אג"ח קונצרני עד 20% </vt:lpstr>
      <vt:lpstr>אקסלנס השתלמות ללא מניות</vt:lpstr>
      <vt:lpstr>אקסלנס השתלמות שקלי</vt:lpstr>
      <vt:lpstr>אקסלנס השתלמות צמוד מדד</vt:lpstr>
      <vt:lpstr>אקסלנס השתלמות מטח</vt:lpstr>
      <vt:lpstr>אקסלנס השתלמות חול</vt:lpstr>
      <vt:lpstr>אקסלנס השתלמות מחקה מדדים 2575</vt:lpstr>
      <vt:lpstr>אקסלנס השתלמות מחקה מדדי אגח</vt:lpstr>
      <vt:lpstr>אקסלנס השתלמות מחקה מדדים</vt:lpstr>
      <vt:lpstr>אקסלנס השתלמות מחקה מדדי מניות</vt:lpstr>
      <vt:lpstr>גיליון1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2016-03-17T10:50:26Z</dcterms:modified>
</cp:coreProperties>
</file>